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0730" windowHeight="11760"/>
  </bookViews>
  <sheets>
    <sheet name="M.CÁLCULO" sheetId="1" r:id="rId1"/>
  </sheets>
  <externalReferences>
    <externalReference r:id="rId2"/>
    <externalReference r:id="rId3"/>
    <externalReference r:id="rId4"/>
    <externalReference r:id="rId5"/>
  </externalReferences>
  <definedNames>
    <definedName name="_1Excel_BuiltIn_Print_Area_1">#REF!</definedName>
    <definedName name="_2Excel_BuiltIn_Print_Area_2">#REF!</definedName>
    <definedName name="_xlnm._FilterDatabase" localSheetId="0" hidden="1">M.CÁLCULO!$A$1:$T$26</definedName>
    <definedName name="_PF2">#REF!</definedName>
    <definedName name="_PM2">#REF!</definedName>
    <definedName name="_PM3">#REF!</definedName>
    <definedName name="_PO1">#REF!</definedName>
    <definedName name="a">#REF!</definedName>
    <definedName name="ACOMPANHAMENTO" hidden="1">IF(VALUE([1]MENU!$O$4)=2,"BM","PLE")</definedName>
    <definedName name="altura">#REF!</definedName>
    <definedName name="area">#REF!</definedName>
    <definedName name="_xlnm.Print_Area" localSheetId="0">M.CÁLCULO!$A$1:$O$42</definedName>
    <definedName name="azulejista">#REF!</definedName>
    <definedName name="_xlnm.Database">#REF!</definedName>
    <definedName name="bdi">#REF!</definedName>
    <definedName name="Bloco" localSheetId="0" hidden="1">#REF!</definedName>
    <definedName name="Bloco" hidden="1">#REF!</definedName>
    <definedName name="Bloco2" localSheetId="0" hidden="1">#REF!</definedName>
    <definedName name="Bloco2" hidden="1">#REF!</definedName>
    <definedName name="borda">#REF!</definedName>
    <definedName name="CadIns" localSheetId="0" hidden="1">#REF!</definedName>
    <definedName name="CadIns" hidden="1">#REF!</definedName>
    <definedName name="CadSrv" localSheetId="0" hidden="1">#REF!</definedName>
    <definedName name="CadSrv" hidden="1">#REF!</definedName>
    <definedName name="casade">'[2]1 Planilha'!$H$240</definedName>
    <definedName name="cch" hidden="1">#N/A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have" localSheetId="0" hidden="1">#REF!</definedName>
    <definedName name="Chave" hidden="1">#REF!</definedName>
    <definedName name="Chave1" localSheetId="0" hidden="1">#REF!</definedName>
    <definedName name="Chave1" hidden="1">#REF!</definedName>
    <definedName name="Clas" localSheetId="0" hidden="1">MAX(LEN(#REF!))</definedName>
    <definedName name="Clas" hidden="1">MAX(LEN(#REF!))</definedName>
    <definedName name="Cliente" hidden="1">""</definedName>
    <definedName name="Cls" hidden="1">#N/A</definedName>
    <definedName name="Cod" localSheetId="0" hidden="1">#REF!</definedName>
    <definedName name="Cod" hidden="1">#REF!</definedName>
    <definedName name="Codigo" localSheetId="0" hidden="1">#REF!</definedName>
    <definedName name="Codigo" hidden="1">#REF!</definedName>
    <definedName name="Coluna" localSheetId="0" hidden="1">#REF!</definedName>
    <definedName name="Coluna" hidden="1">#REF!</definedName>
    <definedName name="Comp" localSheetId="0" hidden="1">#REF!</definedName>
    <definedName name="Comp" hidden="1">#REF!</definedName>
    <definedName name="composição" localSheetId="0" hidden="1">#REF!</definedName>
    <definedName name="composição" hidden="1">#REF!</definedName>
    <definedName name="CpuAux" localSheetId="0" hidden="1">#REF!</definedName>
    <definedName name="CpuAux" hidden="1">#REF!</definedName>
    <definedName name="CPUs" localSheetId="0" hidden="1">#REF!</definedName>
    <definedName name="CPUs" hidden="1">#REF!</definedName>
    <definedName name="CRIT" localSheetId="0" hidden="1">#REF!</definedName>
    <definedName name="CRIT" hidden="1">#REF!</definedName>
    <definedName name="_xlnm.Criteria" localSheetId="0" hidden="1">#REF!</definedName>
    <definedName name="_xlnm.Criteria" hidden="1">#REF!</definedName>
    <definedName name="CunEq" localSheetId="0" hidden="1">SUM(IF(#REF! =#REF!,(#REF!)*(#REF!="EQ")))</definedName>
    <definedName name="CunEq" hidden="1">SUM(IF(#REF! =#REF!,(#REF!)*(#REF!="EQ")))</definedName>
    <definedName name="CunMo" localSheetId="0" hidden="1">SUM(IF(#REF! =#REF!,(#REF!)*(#REF!="MO")))</definedName>
    <definedName name="CunMo" hidden="1">SUM(IF(#REF! =#REF!,(#REF!)*(#REF!="MO")))</definedName>
    <definedName name="CunMp" localSheetId="0" hidden="1">SUM(IF(#REF! =#REF!,(#REF!)*(#REF!="MP")))</definedName>
    <definedName name="CunMp" hidden="1">SUM(IF(#REF! =#REF!,(#REF!)*(#REF!="MP")))</definedName>
    <definedName name="DescAux" hidden="1">#N/A</definedName>
    <definedName name="dtmo">#REF!</definedName>
    <definedName name="emboco">#REF!</definedName>
    <definedName name="EmpAux" hidden="1">""</definedName>
    <definedName name="empol">#REF!</definedName>
    <definedName name="EQ" localSheetId="0" hidden="1">#REF!</definedName>
    <definedName name="EQ" hidden="1">#REF!</definedName>
    <definedName name="ert">#REF!</definedName>
    <definedName name="escava">#REF!</definedName>
    <definedName name="Excel_BuiltIn_Print_Area">#REF!</definedName>
    <definedName name="ferbloco">#REF!</definedName>
    <definedName name="ferro">#REF!</definedName>
    <definedName name="Insumos" localSheetId="0" hidden="1">#REF!</definedName>
    <definedName name="Insumos" hidden="1">#REF!</definedName>
    <definedName name="Itens" localSheetId="0" hidden="1">#REF!</definedName>
    <definedName name="Itens" hidden="1">#REF!</definedName>
    <definedName name="lastro">#REF!</definedName>
    <definedName name="Local" hidden="1">""</definedName>
    <definedName name="ls">#REF!</definedName>
    <definedName name="Max" localSheetId="0" hidden="1">COUNTIF(#REF!,"&lt;&gt;0")+3</definedName>
    <definedName name="Max" hidden="1">COUNTIF(#REF!,"&lt;&gt;0")+3</definedName>
    <definedName name="meioficial">#REF!</definedName>
    <definedName name="MO" localSheetId="0" hidden="1">#REF!</definedName>
    <definedName name="MO" hidden="1">#REF!</definedName>
    <definedName name="Modelo" localSheetId="0" hidden="1">#REF!</definedName>
    <definedName name="Modelo" hidden="1">#REF!</definedName>
    <definedName name="MP" localSheetId="0" hidden="1">#REF!</definedName>
    <definedName name="MP" hidden="1">#REF!</definedName>
    <definedName name="NADA" localSheetId="0" hidden="1">SUM(IF(#REF! =#REF!,(#REF!)*(#REF!="EQ")))</definedName>
    <definedName name="NADA" hidden="1">SUM(IF(#REF! =#REF!,(#REF!)*(#REF!="EQ")))</definedName>
    <definedName name="NADA1" localSheetId="0" hidden="1">SUM(IF(#REF! =#REF!,(#REF!)*(#REF!="MO")))</definedName>
    <definedName name="NADA1" hidden="1">SUM(IF(#REF! =#REF!,(#REF!)*(#REF!="MO")))</definedName>
    <definedName name="NADA2" localSheetId="0" hidden="1">SUM(IF(#REF! =#REF!,(#REF!)*(#REF!="MP")))</definedName>
    <definedName name="NADA2" hidden="1">SUM(IF(#REF! =#REF!,(#REF!)*(#REF!="MP")))</definedName>
    <definedName name="neutrol">#REF!</definedName>
    <definedName name="neutrol1">#REF!</definedName>
    <definedName name="NLEq" hidden="1">4</definedName>
    <definedName name="NLMo" hidden="1">6</definedName>
    <definedName name="NLMp" hidden="1">5</definedName>
    <definedName name="NLTr" hidden="1">3</definedName>
    <definedName name="Obra" hidden="1">""</definedName>
    <definedName name="oficial">#REF!</definedName>
    <definedName name="OnOff" hidden="1">"ON"</definedName>
    <definedName name="Ordem" localSheetId="0" hidden="1">#REF!</definedName>
    <definedName name="Ordem" hidden="1">#REF!</definedName>
    <definedName name="Origem" localSheetId="0" hidden="1">#REF!</definedName>
    <definedName name="Origem" hidden="1">#REF!</definedName>
    <definedName name="pdireito">#REF!</definedName>
    <definedName name="pilar">#REF!</definedName>
    <definedName name="pintura">#REF!</definedName>
    <definedName name="Plan1" localSheetId="0" hidden="1">#REF!</definedName>
    <definedName name="Plan1" hidden="1">#REF!</definedName>
    <definedName name="Posição" localSheetId="0" hidden="1">#REF!</definedName>
    <definedName name="Posição" hidden="1">#REF!</definedName>
    <definedName name="Prd" hidden="1">#N/A</definedName>
    <definedName name="PrdAux" hidden="1">#N/A</definedName>
    <definedName name="Print_Area_MI">#REF!</definedName>
    <definedName name="QD" localSheetId="0" hidden="1">#REF!</definedName>
    <definedName name="QD" hidden="1">#REF!</definedName>
    <definedName name="QTD" localSheetId="0" hidden="1">#REF!</definedName>
    <definedName name="QTD" hidden="1">#REF!</definedName>
    <definedName name="QtEq" localSheetId="0" hidden="1">#REF!</definedName>
    <definedName name="QtEq" hidden="1">#REF!</definedName>
    <definedName name="QtMo" localSheetId="0" hidden="1">#REF!</definedName>
    <definedName name="QtMo" hidden="1">#REF!</definedName>
    <definedName name="QtMp" localSheetId="0" hidden="1">#REF!</definedName>
    <definedName name="QtMp" hidden="1">#REF!</definedName>
    <definedName name="QtTr" localSheetId="0" hidden="1">#REF!</definedName>
    <definedName name="QtTr" hidden="1">#REF!</definedName>
    <definedName name="Relat" localSheetId="0" hidden="1">#REF!</definedName>
    <definedName name="Relat" hidden="1">#REF!</definedName>
    <definedName name="RRR" localSheetId="0" hidden="1">#REF!</definedName>
    <definedName name="RRR" hidden="1">#REF!</definedName>
    <definedName name="RRRRRRR" localSheetId="0" hidden="1">#REF!</definedName>
    <definedName name="RRRRRRR" hidden="1">#REF!</definedName>
    <definedName name="salario">#REF!</definedName>
    <definedName name="SE" localSheetId="0" hidden="1">#REF!</definedName>
    <definedName name="SE" hidden="1">#REF!</definedName>
    <definedName name="servente">#REF!</definedName>
    <definedName name="soma">'[3]1 Planilha'!$H$240</definedName>
    <definedName name="SRV" localSheetId="0" hidden="1">#REF!</definedName>
    <definedName name="SRV" hidden="1">#REF!</definedName>
    <definedName name="teste" localSheetId="0" hidden="1">COUNTIF(#REF!,"&lt;&gt;0")+3</definedName>
    <definedName name="teste" hidden="1">COUNTIF(#REF!,"&lt;&gt;0")+3</definedName>
    <definedName name="_xlnm.Print_Titles" localSheetId="0">M.CÁLCULO!$A:$H,M.CÁLCULO!$1:$15</definedName>
    <definedName name="TOT" localSheetId="0" hidden="1">#REF!</definedName>
    <definedName name="TOT" hidden="1">#REF!</definedName>
    <definedName name="total">#REF!</definedName>
    <definedName name="ufir">#REF!</definedName>
    <definedName name="un" hidden="1">#N/A</definedName>
    <definedName name="UnidAux" hidden="1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1" l="1"/>
  <c r="O40" i="1"/>
  <c r="L38" i="1"/>
  <c r="O38" i="1" s="1"/>
  <c r="H38" i="1"/>
  <c r="H37" i="1"/>
  <c r="L37" i="1" s="1"/>
  <c r="L35" i="1"/>
  <c r="J35" i="1"/>
  <c r="L34" i="1"/>
  <c r="J34" i="1"/>
  <c r="B34" i="1"/>
  <c r="L32" i="1"/>
  <c r="K32" i="1"/>
  <c r="I32" i="1"/>
  <c r="N30" i="1"/>
  <c r="N32" i="1" s="1"/>
  <c r="M30" i="1"/>
  <c r="M32" i="1" s="1"/>
  <c r="L30" i="1"/>
  <c r="K30" i="1"/>
  <c r="J30" i="1"/>
  <c r="O30" i="1" s="1"/>
  <c r="I30" i="1"/>
  <c r="O29" i="1"/>
  <c r="L27" i="1"/>
  <c r="J27" i="1"/>
  <c r="I27" i="1"/>
  <c r="B27" i="1"/>
  <c r="L24" i="1"/>
  <c r="O24" i="1" s="1"/>
  <c r="L22" i="1"/>
  <c r="O22" i="1" s="1"/>
  <c r="L21" i="1"/>
  <c r="L20" i="1"/>
  <c r="L19" i="1"/>
  <c r="O19" i="1" s="1"/>
  <c r="L16" i="1"/>
  <c r="J16" i="1"/>
  <c r="A16" i="1"/>
  <c r="B16" i="1" s="1"/>
  <c r="B6" i="1"/>
  <c r="O37" i="1" l="1"/>
  <c r="L39" i="1"/>
  <c r="J32" i="1"/>
  <c r="O32" i="1" s="1"/>
  <c r="L42" i="1" l="1"/>
  <c r="O42" i="1" s="1"/>
  <c r="O39" i="1"/>
</calcChain>
</file>

<file path=xl/sharedStrings.xml><?xml version="1.0" encoding="utf-8"?>
<sst xmlns="http://schemas.openxmlformats.org/spreadsheetml/2006/main" count="41" uniqueCount="39">
  <si>
    <t>Estado de Mato Grosso do Sul</t>
  </si>
  <si>
    <t>Prefeitura Municipal de GLÓRIA DE DOURADOS - P.M.G.D.</t>
  </si>
  <si>
    <t>Governo Municipal</t>
  </si>
  <si>
    <t>MEMORIAL QUANTITATIVO</t>
  </si>
  <si>
    <t>OBRA</t>
  </si>
  <si>
    <t>TRECHO</t>
  </si>
  <si>
    <t>Empresa</t>
  </si>
  <si>
    <t>SUBTRECHO</t>
  </si>
  <si>
    <t>Contrato</t>
  </si>
  <si>
    <t>MEDIÇÃO</t>
  </si>
  <si>
    <t>Prazo</t>
  </si>
  <si>
    <t>PERÍODO</t>
  </si>
  <si>
    <t>Processo</t>
  </si>
  <si>
    <t>FRENTE</t>
  </si>
  <si>
    <t>ILUMINAÇÃO</t>
  </si>
  <si>
    <t>TOTAL</t>
  </si>
  <si>
    <t>1.2.1</t>
  </si>
  <si>
    <t>PESO (KG)</t>
  </si>
  <si>
    <t>POSTES</t>
  </si>
  <si>
    <t>Peso (t/m)</t>
  </si>
  <si>
    <t>DMT ATÉ 30 KM (km)</t>
  </si>
  <si>
    <t>Transporte até 30km (txkm)</t>
  </si>
  <si>
    <t>DMT ACIMA DE 30KM(km)</t>
  </si>
  <si>
    <t>Transporte acima de 30km (txkm)</t>
  </si>
  <si>
    <t>COORDENADAS DA OBRA: 22°25'33.08"S 54°13'48.91"O // DO FORNECEDOR DO TUBO: 22°12'44.10"S 54°42'57.69"O // DMT: 66,5KM</t>
  </si>
  <si>
    <t>2.1</t>
  </si>
  <si>
    <t>QUANTIDADE</t>
  </si>
  <si>
    <t>Área de base (m²)</t>
  </si>
  <si>
    <t>Profundidade (m)</t>
  </si>
  <si>
    <t>Volume (m³)</t>
  </si>
  <si>
    <t>2.1.2</t>
  </si>
  <si>
    <t>2.1.3</t>
  </si>
  <si>
    <t>Comprimento</t>
  </si>
  <si>
    <t>ELETRODUTO DE 50MM</t>
  </si>
  <si>
    <t>ELETRODUTO DE 40MM</t>
  </si>
  <si>
    <t>COMPRIMENTO TOTAL (M)</t>
  </si>
  <si>
    <t>LARGURA DA VALA (m)</t>
  </si>
  <si>
    <t>PROFUNDIDADE DA VALA (m)</t>
  </si>
  <si>
    <t>VOLUME DE ESCAVAÇÃO E REATERRO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</si>
</sst>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_(* #,##0.00000_);_(* \(#,##0.00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1" fillId="0" borderId="0" xfId="2"/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2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8" fillId="0" borderId="4" xfId="2" applyFont="1" applyBorder="1" applyAlignment="1">
      <alignment horizontal="left" vertical="center" wrapText="1"/>
    </xf>
    <xf numFmtId="164" fontId="3" fillId="0" borderId="5" xfId="2" applyNumberFormat="1" applyFont="1" applyBorder="1" applyAlignment="1">
      <alignment vertical="center"/>
    </xf>
    <xf numFmtId="164" fontId="3" fillId="0" borderId="6" xfId="2" applyNumberFormat="1" applyFont="1" applyBorder="1" applyAlignment="1">
      <alignment vertical="center"/>
    </xf>
    <xf numFmtId="0" fontId="2" fillId="0" borderId="7" xfId="2" applyFont="1" applyBorder="1" applyAlignment="1">
      <alignment horizontal="right" vertical="center"/>
    </xf>
    <xf numFmtId="0" fontId="3" fillId="0" borderId="4" xfId="2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0" fontId="8" fillId="0" borderId="5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4" fontId="1" fillId="0" borderId="0" xfId="2" applyNumberFormat="1"/>
    <xf numFmtId="164" fontId="3" fillId="0" borderId="6" xfId="2" applyNumberFormat="1" applyFont="1" applyBorder="1" applyAlignment="1">
      <alignment horizontal="center" vertical="center"/>
    </xf>
    <xf numFmtId="14" fontId="3" fillId="0" borderId="5" xfId="2" applyNumberFormat="1" applyFont="1" applyBorder="1" applyAlignment="1">
      <alignment vertical="center"/>
    </xf>
    <xf numFmtId="14" fontId="3" fillId="0" borderId="6" xfId="2" applyNumberFormat="1" applyFont="1" applyBorder="1" applyAlignment="1">
      <alignment horizontal="center" vertical="center"/>
    </xf>
    <xf numFmtId="14" fontId="3" fillId="0" borderId="6" xfId="2" applyNumberFormat="1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1" fillId="0" borderId="4" xfId="2" applyBorder="1"/>
    <xf numFmtId="49" fontId="3" fillId="0" borderId="4" xfId="2" applyNumberFormat="1" applyFont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top" wrapText="1"/>
    </xf>
    <xf numFmtId="0" fontId="3" fillId="0" borderId="4" xfId="2" applyFont="1" applyBorder="1" applyAlignment="1">
      <alignment vertical="center" textRotation="90" wrapText="1"/>
    </xf>
    <xf numFmtId="0" fontId="9" fillId="0" borderId="4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11" fillId="0" borderId="14" xfId="2" applyFont="1" applyBorder="1" applyAlignment="1">
      <alignment vertical="center"/>
    </xf>
    <xf numFmtId="165" fontId="9" fillId="0" borderId="14" xfId="1" applyFont="1" applyFill="1" applyBorder="1" applyAlignment="1">
      <alignment vertical="center"/>
    </xf>
    <xf numFmtId="0" fontId="1" fillId="0" borderId="14" xfId="2" applyBorder="1"/>
    <xf numFmtId="165" fontId="9" fillId="0" borderId="4" xfId="1" applyFont="1" applyFill="1" applyBorder="1" applyAlignment="1">
      <alignment vertical="center"/>
    </xf>
    <xf numFmtId="4" fontId="9" fillId="3" borderId="0" xfId="2" applyNumberFormat="1" applyFont="1" applyFill="1" applyAlignment="1">
      <alignment vertical="center"/>
    </xf>
    <xf numFmtId="43" fontId="1" fillId="0" borderId="0" xfId="2" applyNumberFormat="1"/>
    <xf numFmtId="0" fontId="1" fillId="0" borderId="0" xfId="2" applyAlignment="1">
      <alignment horizontal="center"/>
    </xf>
    <xf numFmtId="0" fontId="9" fillId="0" borderId="5" xfId="2" applyFont="1" applyBorder="1" applyAlignment="1">
      <alignment vertical="center"/>
    </xf>
    <xf numFmtId="0" fontId="9" fillId="3" borderId="6" xfId="3" applyFont="1" applyFill="1" applyBorder="1" applyAlignment="1">
      <alignment vertical="center"/>
    </xf>
    <xf numFmtId="0" fontId="9" fillId="3" borderId="7" xfId="3" applyFont="1" applyFill="1" applyBorder="1" applyAlignment="1">
      <alignment vertical="center"/>
    </xf>
    <xf numFmtId="165" fontId="9" fillId="0" borderId="7" xfId="1" applyFont="1" applyFill="1" applyBorder="1" applyAlignment="1">
      <alignment vertical="center"/>
    </xf>
    <xf numFmtId="166" fontId="3" fillId="0" borderId="7" xfId="1" applyNumberFormat="1" applyFont="1" applyFill="1" applyBorder="1" applyAlignment="1">
      <alignment vertical="center"/>
    </xf>
    <xf numFmtId="165" fontId="3" fillId="0" borderId="7" xfId="1" applyFont="1" applyFill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3" borderId="3" xfId="3" applyFont="1" applyFill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43" fontId="9" fillId="0" borderId="2" xfId="2" applyNumberFormat="1" applyFont="1" applyBorder="1" applyAlignment="1">
      <alignment vertical="center"/>
    </xf>
    <xf numFmtId="43" fontId="9" fillId="0" borderId="4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0" fontId="9" fillId="3" borderId="0" xfId="3" applyFont="1" applyFill="1" applyAlignment="1">
      <alignment vertical="center"/>
    </xf>
    <xf numFmtId="43" fontId="9" fillId="0" borderId="0" xfId="2" applyNumberFormat="1" applyFont="1" applyAlignment="1">
      <alignment vertical="center"/>
    </xf>
    <xf numFmtId="165" fontId="3" fillId="0" borderId="0" xfId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9" fillId="3" borderId="5" xfId="3" applyFont="1" applyFill="1" applyBorder="1" applyAlignment="1">
      <alignment vertical="center"/>
    </xf>
    <xf numFmtId="0" fontId="9" fillId="0" borderId="5" xfId="2" applyFont="1" applyBorder="1" applyAlignment="1">
      <alignment vertical="center" textRotation="90"/>
    </xf>
    <xf numFmtId="0" fontId="13" fillId="0" borderId="15" xfId="2" applyFont="1" applyBorder="1"/>
    <xf numFmtId="165" fontId="9" fillId="0" borderId="5" xfId="1" applyFont="1" applyFill="1" applyBorder="1" applyAlignment="1">
      <alignment vertical="center"/>
    </xf>
    <xf numFmtId="165" fontId="1" fillId="0" borderId="4" xfId="2" applyNumberFormat="1" applyBorder="1"/>
    <xf numFmtId="165" fontId="9" fillId="0" borderId="5" xfId="1" applyFont="1" applyFill="1" applyBorder="1" applyAlignment="1">
      <alignment horizontal="center" vertical="center"/>
    </xf>
    <xf numFmtId="165" fontId="9" fillId="0" borderId="7" xfId="1" applyFont="1" applyFill="1" applyBorder="1" applyAlignment="1">
      <alignment horizontal="center" vertical="center"/>
    </xf>
    <xf numFmtId="165" fontId="9" fillId="0" borderId="14" xfId="1" applyFont="1" applyFill="1" applyBorder="1" applyAlignment="1">
      <alignment horizontal="center" vertical="center"/>
    </xf>
    <xf numFmtId="0" fontId="9" fillId="0" borderId="5" xfId="2" applyFont="1" applyBorder="1" applyAlignment="1">
      <alignment horizontal="left" vertical="center" textRotation="90" wrapText="1"/>
    </xf>
    <xf numFmtId="0" fontId="9" fillId="0" borderId="7" xfId="2" applyFont="1" applyBorder="1" applyAlignment="1">
      <alignment horizontal="left" vertical="center" textRotation="90" wrapText="1"/>
    </xf>
    <xf numFmtId="0" fontId="9" fillId="0" borderId="5" xfId="2" applyFont="1" applyBorder="1" applyAlignment="1">
      <alignment horizontal="center" vertical="center" textRotation="90"/>
    </xf>
    <xf numFmtId="0" fontId="9" fillId="0" borderId="7" xfId="2" applyFont="1" applyBorder="1" applyAlignment="1">
      <alignment horizontal="center" vertical="center" textRotation="90"/>
    </xf>
    <xf numFmtId="1" fontId="3" fillId="0" borderId="3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0" fontId="5" fillId="2" borderId="12" xfId="2" applyFont="1" applyFill="1" applyBorder="1" applyAlignment="1">
      <alignment horizontal="left" vertical="top" wrapText="1"/>
    </xf>
    <xf numFmtId="0" fontId="5" fillId="2" borderId="3" xfId="2" applyFont="1" applyFill="1" applyBorder="1" applyAlignment="1">
      <alignment horizontal="left" vertical="top" wrapText="1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7" xfId="2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13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 textRotation="90" wrapText="1"/>
    </xf>
    <xf numFmtId="0" fontId="9" fillId="0" borderId="9" xfId="2" applyFont="1" applyBorder="1" applyAlignment="1">
      <alignment horizontal="left" vertical="center" textRotation="90" wrapText="1"/>
    </xf>
    <xf numFmtId="0" fontId="3" fillId="0" borderId="4" xfId="2" applyFont="1" applyBorder="1" applyAlignment="1">
      <alignment horizontal="left" vertical="center" textRotation="90" wrapText="1"/>
    </xf>
    <xf numFmtId="0" fontId="3" fillId="0" borderId="9" xfId="2" applyFont="1" applyBorder="1" applyAlignment="1">
      <alignment horizontal="left" vertical="center" textRotation="90" wrapText="1"/>
    </xf>
    <xf numFmtId="1" fontId="3" fillId="0" borderId="4" xfId="2" applyNumberFormat="1" applyFont="1" applyBorder="1" applyAlignment="1">
      <alignment horizontal="center" vertical="center"/>
    </xf>
    <xf numFmtId="4" fontId="3" fillId="0" borderId="5" xfId="2" applyNumberFormat="1" applyFont="1" applyBorder="1" applyAlignment="1">
      <alignment horizontal="left" vertical="center"/>
    </xf>
    <xf numFmtId="4" fontId="3" fillId="0" borderId="7" xfId="2" applyNumberFormat="1" applyFont="1" applyBorder="1" applyAlignment="1">
      <alignment horizontal="left" vertical="center"/>
    </xf>
    <xf numFmtId="0" fontId="2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center" textRotation="90" wrapText="1"/>
    </xf>
    <xf numFmtId="0" fontId="9" fillId="0" borderId="8" xfId="2" applyFont="1" applyBorder="1" applyAlignment="1">
      <alignment horizontal="left" vertical="center" textRotation="90" wrapText="1"/>
    </xf>
    <xf numFmtId="0" fontId="9" fillId="0" borderId="10" xfId="2" applyFont="1" applyBorder="1" applyAlignment="1">
      <alignment horizontal="left" vertical="center" textRotation="90" wrapText="1"/>
    </xf>
  </cellXfs>
  <cellStyles count="4">
    <cellStyle name="Normal" xfId="0" builtinId="0"/>
    <cellStyle name="Normal 2" xfId="2"/>
    <cellStyle name="Normal 2 10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_dados\Backup%2018-03-2020\VENUS\Projetos\Prefeitura%20de%20Deodapolis\PAVIMENTA&#199;&#195;O\SEDE\JARDIM%20AM&#201;RICA\REV-01\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S\V&#234;nus\Projetos\Prefeitura%20de%20Ivinhema\Centro%20Cir&#250;rgico\Fiscaliza&#231;&#227;o\11&#170;%20Medi&#231;&#227;o%20-%20final\2-3-4-5-6-%20Or&#231;amento%20corrigi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S\V&#234;nus\Projetos\Prefeitura%20de%20Ivinhema\Centro%20Cir&#250;rgico\Fiscaliza&#231;&#227;o\11&#170;%20Medi&#231;&#227;o%20-%20final\Or&#231;amento%20corrigi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EM&#211;RIAS%20-%20META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 MÚLTIPLA V3.0.5"/>
    </sheetNames>
    <sheetDataSet>
      <sheetData sheetId="0"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lanilha"/>
      <sheetName val="2 Cronograma"/>
      <sheetName val="3 ser.compl"/>
      <sheetName val="SUMIDOURO"/>
      <sheetName val=" FOSSA SEPTICA"/>
      <sheetName val="CONFERÊNCIA DE PREÇOS"/>
      <sheetName val="1ªMEDIÇÃO"/>
      <sheetName val="2ªMEDIÇÃO"/>
      <sheetName val="3ªMEDIÇÃO"/>
      <sheetName val="1ª REPROGRAMAÇÃO"/>
      <sheetName val="CASA DE GASES"/>
      <sheetName val="composições"/>
      <sheetName val="COMPOSIÇÕES 2"/>
      <sheetName val="Cronograma REPROGRAM"/>
    </sheetNames>
    <sheetDataSet>
      <sheetData sheetId="0" refreshError="1">
        <row r="240">
          <cell r="H240">
            <v>303228.84000000003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lanilha"/>
      <sheetName val="2 Cronograma"/>
      <sheetName val="3 ser.compl"/>
      <sheetName val="SUMIDOURO"/>
      <sheetName val=" FOSSA SEPTICA"/>
      <sheetName val="CONFERÊNCIA DE PREÇOS"/>
      <sheetName val="1ªMEDIÇÃO"/>
      <sheetName val="2ªMEDIÇÃO"/>
      <sheetName val="3ªMEDIÇÃO"/>
      <sheetName val="4ªMEDIÇÃO"/>
      <sheetName val="5ªMEDIÇÃO"/>
      <sheetName val="FOTOS 5ª MED"/>
      <sheetName val="6ªMEDIÇÃO"/>
      <sheetName val="FOTOS 6ª MED"/>
      <sheetName val="7ªMEDIÇÃO"/>
      <sheetName val="7ªMEDIÇÃO-CASA DE GASES"/>
      <sheetName val="FOTOS 7ª MED"/>
      <sheetName val="FOTOS MSAUDE"/>
      <sheetName val="8ªMEDIÇÃO"/>
      <sheetName val="8ªMEDIÇÃO-CASA DE GASES"/>
      <sheetName val="FOTOS 8ª MED"/>
      <sheetName val="9ªMEDIÇÃO"/>
      <sheetName val="PLANILHA DE COMPENSAÇÃO"/>
      <sheetName val="FOTOS 9ª MED"/>
      <sheetName val="10ªMEDIÇÃO"/>
      <sheetName val="FOTOS 10ª MED"/>
      <sheetName val="11ªMEDIÇÃO"/>
      <sheetName val="11ªMEDIÇÃO-CASA DE GASES"/>
      <sheetName val="FOTOS 11ª MED"/>
    </sheetNames>
    <sheetDataSet>
      <sheetData sheetId="0">
        <row r="240">
          <cell r="H240">
            <v>303228.84000000003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-Oner"/>
      <sheetName val="M.CÁLCULO"/>
      <sheetName val="DEMPAV"/>
      <sheetName val="TRANSP.DEM PAV"/>
      <sheetName val="Composições - ONER"/>
      <sheetName val="Planilha de Cot.Mat."/>
      <sheetName val="BDI - AC TCU 2.622-2013 ONER"/>
      <sheetName val="SINAPI COMP ONE-FEV-22"/>
      <sheetName val="SINAPI INS ONE-FEV-22"/>
    </sheetNames>
    <sheetDataSet>
      <sheetData sheetId="0">
        <row r="1">
          <cell r="C1" t="str">
            <v>ESTADO DE MATO GROSSO DO SUL</v>
          </cell>
        </row>
        <row r="2">
          <cell r="C2" t="str">
            <v>PREFEITURA MUNICIPAL DE GLÓRIA DE DOURADOS</v>
          </cell>
        </row>
        <row r="4">
          <cell r="A4" t="str">
            <v xml:space="preserve">OBRA: </v>
          </cell>
          <cell r="C4" t="str">
            <v>IMPLANTAÇÃO DE ILUMINAÇÃO ESPORTIVA</v>
          </cell>
        </row>
        <row r="5">
          <cell r="A5" t="str">
            <v xml:space="preserve">LOCAL: </v>
          </cell>
          <cell r="C5" t="str">
            <v xml:space="preserve">NO ESTÁDIO MUNICIPAL YASUO MORISHITA </v>
          </cell>
        </row>
        <row r="6">
          <cell r="A6" t="str">
            <v>CIDADE: Glória de Dourados/MS             SINAPI ONERADO FEVEREIRO/2022 - ENCARGOS SOCIAIS: 111,99%(HORA)   69,76%(MÊS)          BDI 24,23%</v>
          </cell>
        </row>
        <row r="7">
          <cell r="A7" t="str">
            <v>PLANILHA DE ORÇAMENTO - ONERADO</v>
          </cell>
        </row>
        <row r="8">
          <cell r="A8" t="str">
            <v>ITEM</v>
          </cell>
          <cell r="C8" t="str">
            <v>DISCRIMINAÇÃO DOS SERVIÇOS DO ORÇAMENTO</v>
          </cell>
          <cell r="D8" t="str">
            <v>UD</v>
          </cell>
          <cell r="E8" t="str">
            <v>QUANT</v>
          </cell>
          <cell r="F8" t="str">
            <v>PREÇO UNIT</v>
          </cell>
          <cell r="G8" t="str">
            <v>TOTAL</v>
          </cell>
          <cell r="H8" t="str">
            <v>%</v>
          </cell>
        </row>
        <row r="9">
          <cell r="A9" t="str">
            <v>1.0</v>
          </cell>
          <cell r="C9" t="str">
            <v>SERVIÇOS PRELIMINARES</v>
          </cell>
          <cell r="G9">
            <v>486130.64999999997</v>
          </cell>
          <cell r="H9">
            <v>1</v>
          </cell>
        </row>
        <row r="10">
          <cell r="A10" t="str">
            <v>1.1</v>
          </cell>
          <cell r="C10" t="str">
            <v>CANTEIRO DE OBRA</v>
          </cell>
          <cell r="G10">
            <v>20004.66</v>
          </cell>
        </row>
        <row r="11">
          <cell r="A11" t="str">
            <v>1.1.1</v>
          </cell>
          <cell r="B11" t="str">
            <v>CP-18</v>
          </cell>
          <cell r="C11" t="str">
            <v>PLACA DE OBRA EM CHAPA DE ACO GALVANIZADO</v>
          </cell>
          <cell r="D11" t="str">
            <v>M2</v>
          </cell>
          <cell r="E11">
            <v>6</v>
          </cell>
          <cell r="F11">
            <v>406.46</v>
          </cell>
          <cell r="G11">
            <v>2438.7600000000002</v>
          </cell>
          <cell r="H11">
            <v>5.0166760725743184E-3</v>
          </cell>
        </row>
        <row r="12">
          <cell r="A12" t="str">
            <v>1.1.2</v>
          </cell>
          <cell r="B12" t="str">
            <v>CP-19</v>
          </cell>
          <cell r="C12" t="str">
            <v>MOBILIZAÇÃO</v>
          </cell>
          <cell r="D12" t="str">
            <v xml:space="preserve">UN </v>
          </cell>
          <cell r="E12">
            <v>1</v>
          </cell>
          <cell r="F12">
            <v>7245.98</v>
          </cell>
          <cell r="G12">
            <v>7245.98</v>
          </cell>
          <cell r="H12">
            <v>1.4905416887414936E-2</v>
          </cell>
        </row>
        <row r="13">
          <cell r="A13" t="str">
            <v>1.1.3</v>
          </cell>
          <cell r="B13" t="str">
            <v>CP-20</v>
          </cell>
          <cell r="C13" t="str">
            <v>DESMOBILIZAÇÃO</v>
          </cell>
          <cell r="D13" t="str">
            <v xml:space="preserve">UN </v>
          </cell>
          <cell r="E13">
            <v>1</v>
          </cell>
          <cell r="F13">
            <v>7245.98</v>
          </cell>
          <cell r="G13">
            <v>7245.98</v>
          </cell>
          <cell r="H13">
            <v>1.4905416887414936E-2</v>
          </cell>
        </row>
        <row r="14">
          <cell r="A14" t="str">
            <v>1.1.4</v>
          </cell>
          <cell r="B14" t="str">
            <v>CP-21</v>
          </cell>
          <cell r="C14" t="str">
            <v>ADMINISTRAÇÃO LOCAL</v>
          </cell>
          <cell r="D14" t="str">
            <v xml:space="preserve">UN </v>
          </cell>
          <cell r="E14">
            <v>1</v>
          </cell>
          <cell r="F14">
            <v>3073.94</v>
          </cell>
          <cell r="G14">
            <v>3073.94</v>
          </cell>
          <cell r="H14">
            <v>6.3232795545806464E-3</v>
          </cell>
        </row>
        <row r="15">
          <cell r="A15" t="str">
            <v>1.2</v>
          </cell>
          <cell r="C15" t="str">
            <v>TRANSPORTE</v>
          </cell>
          <cell r="G15">
            <v>8161.23</v>
          </cell>
          <cell r="H15">
            <v>1.6788141212655486E-2</v>
          </cell>
        </row>
        <row r="16">
          <cell r="A16" t="str">
            <v>1.2.1</v>
          </cell>
          <cell r="B16">
            <v>100952</v>
          </cell>
          <cell r="C16" t="str">
            <v>TRANSPORTE COM CAMINHÃO CARROCERIA COM GUINDAUTO (MUNCK),  MOMENTO MÁXIMO DE CARGA 11,7 TM, EM VIA URBANA PAVIMENTADA, DMT ATÉ 30KM (UNIDADE: TXKM). AF_07/2020</v>
          </cell>
          <cell r="D16" t="str">
            <v>TXKM</v>
          </cell>
          <cell r="E16">
            <v>459.31</v>
          </cell>
          <cell r="F16">
            <v>2.84</v>
          </cell>
          <cell r="G16">
            <v>1304.44</v>
          </cell>
          <cell r="H16">
            <v>2.6833115747793316E-3</v>
          </cell>
        </row>
        <row r="17">
          <cell r="A17" t="str">
            <v>1.2.2</v>
          </cell>
          <cell r="B17">
            <v>100953</v>
          </cell>
          <cell r="C17" t="str">
            <v>TRANSPORTE COM CAMINHÃO CARROCERIA COM GUINDAUTO (MUNCK),  MOMENTO MÁXIMO DE CARGA 11,7 TM, EM VIA URBANA PAVIMENTADA, ADICIONAL PARA DMT EXCEDENTE A 30 KM (UNIDADE: TXKM). AF_07/2020</v>
          </cell>
          <cell r="D17" t="str">
            <v>TXKM</v>
          </cell>
          <cell r="E17">
            <v>558.82000000000005</v>
          </cell>
          <cell r="F17">
            <v>1.1100000000000001</v>
          </cell>
          <cell r="G17">
            <v>620.29</v>
          </cell>
          <cell r="H17">
            <v>1.2759738559994108E-3</v>
          </cell>
        </row>
        <row r="18">
          <cell r="A18" t="str">
            <v>1.2.3</v>
          </cell>
          <cell r="B18">
            <v>5928</v>
          </cell>
          <cell r="C18" t="str">
            <v>GUINDAUTO HIDRÁULICO, CAPACIDADE MÁXIMA DE CARGA 6200 KG, MOMENTO MÁXIMO DE CARGA 11,7 TM, ALCANCE MÁXIMO HORIZONTAL 9,70 M, INCLUSIVE CAMINHÃO TOCO PBT 16.000 KG, POTÊNCIA DE 189 CV - CHP DIURNO. AF_06/2014</v>
          </cell>
          <cell r="D18" t="str">
            <v>CHP</v>
          </cell>
          <cell r="E18">
            <v>20</v>
          </cell>
          <cell r="F18">
            <v>281.02</v>
          </cell>
          <cell r="G18">
            <v>5620.4</v>
          </cell>
          <cell r="H18">
            <v>1.1561501008010913E-2</v>
          </cell>
        </row>
        <row r="19">
          <cell r="A19" t="str">
            <v>1.2.4</v>
          </cell>
          <cell r="B19">
            <v>5930</v>
          </cell>
          <cell r="C19" t="str">
            <v>GUINDAUTO HIDRÁULICO, CAPACIDADE MÁXIMA DE CARGA 6200 KG, MOMENTO MÁXIMO DE CARGA 11,7 TM, ALCANCE MÁXIMO HORIZONTAL 9,70 M, INCLUSIVE CAMINHÃO TOCO PBT 16.000 KG, POTÊNCIA DE 189 CV - CHI DIURNO. AF_06/2014</v>
          </cell>
          <cell r="D19" t="str">
            <v>CHI</v>
          </cell>
          <cell r="E19">
            <v>10</v>
          </cell>
          <cell r="F19">
            <v>61.61</v>
          </cell>
          <cell r="G19">
            <v>616.1</v>
          </cell>
          <cell r="H19">
            <v>1.2673547738658324E-3</v>
          </cell>
        </row>
        <row r="20">
          <cell r="A20" t="str">
            <v>2.0</v>
          </cell>
          <cell r="C20" t="str">
            <v>ELÉTRICA - IMPLANTAÇÃO DO SISTEMA DE ILUMINAÇÃO ESPORTIVA</v>
          </cell>
        </row>
        <row r="21">
          <cell r="A21" t="str">
            <v>2.1</v>
          </cell>
          <cell r="C21" t="str">
            <v>SERVIÇOS EM TERRA</v>
          </cell>
          <cell r="G21">
            <v>11897.630000000001</v>
          </cell>
        </row>
        <row r="22">
          <cell r="A22" t="str">
            <v>2.1.1</v>
          </cell>
          <cell r="B22">
            <v>96522</v>
          </cell>
          <cell r="C22" t="str">
            <v>ESCAVAÇÃO MANUAL PARA BLOCO DE COROAMENTO OU SAPATA (SEM ESCAVAÇÃO PARA COLOCAÇÃO DE FÔRMAS). AF_06/2017</v>
          </cell>
          <cell r="D22" t="str">
            <v>M3</v>
          </cell>
          <cell r="E22">
            <v>8.0399999999999991</v>
          </cell>
          <cell r="F22">
            <v>157.51</v>
          </cell>
          <cell r="G22">
            <v>1266.3800000000001</v>
          </cell>
          <cell r="H22">
            <v>2.6050198645158461E-3</v>
          </cell>
        </row>
        <row r="23">
          <cell r="A23" t="str">
            <v>2.1.2</v>
          </cell>
          <cell r="B23">
            <v>96995</v>
          </cell>
          <cell r="C23" t="str">
            <v>REATERRO MANUAL APILOADO COM SOQUETE. AF_10/2017</v>
          </cell>
          <cell r="D23" t="str">
            <v>M3</v>
          </cell>
          <cell r="E23">
            <v>75</v>
          </cell>
          <cell r="F23">
            <v>53.5</v>
          </cell>
          <cell r="G23">
            <v>4012.5</v>
          </cell>
          <cell r="H23">
            <v>8.2539539525022746E-3</v>
          </cell>
        </row>
        <row r="24">
          <cell r="A24" t="str">
            <v>2.1.3</v>
          </cell>
          <cell r="B24">
            <v>93358</v>
          </cell>
          <cell r="C24" t="str">
            <v>ESCAVAÇÃO MANUAL DE VALA COM PROFUNDIDADE MENOR OU IGUAL A 1,30 M. AF_02/2021</v>
          </cell>
          <cell r="D24" t="str">
            <v>M3</v>
          </cell>
          <cell r="E24">
            <v>75</v>
          </cell>
          <cell r="F24">
            <v>88.25</v>
          </cell>
          <cell r="G24">
            <v>6618.75</v>
          </cell>
          <cell r="H24">
            <v>1.3615167033800482E-2</v>
          </cell>
        </row>
        <row r="25">
          <cell r="A25" t="str">
            <v>2.2</v>
          </cell>
          <cell r="C25" t="str">
            <v>ESTRUTURA EM CONCRETO</v>
          </cell>
          <cell r="G25">
            <v>116601.03999999998</v>
          </cell>
        </row>
        <row r="26">
          <cell r="A26" t="str">
            <v>2.2.1</v>
          </cell>
          <cell r="B26">
            <v>100591</v>
          </cell>
          <cell r="C26" t="str">
            <v>ASSENTAMENTO DE POSTE DE CONCRETO COM COMPRIMENTO NOMINAL DE 14 M, CARGA NOMINAL MENOR OU IGUAL A 1000 DAN, ENGASTAMENTO SIMPLES COM 2 M DE SOLO (NÃO INCLUI FORNECIMENTO). AF_11/2019</v>
          </cell>
          <cell r="D26" t="str">
            <v>UN</v>
          </cell>
          <cell r="E26">
            <v>8</v>
          </cell>
          <cell r="F26">
            <v>1026.58</v>
          </cell>
          <cell r="G26">
            <v>8212.64</v>
          </cell>
          <cell r="H26">
            <v>1.6893894676256269E-2</v>
          </cell>
        </row>
        <row r="27">
          <cell r="A27" t="str">
            <v>2.2.2</v>
          </cell>
          <cell r="B27" t="str">
            <v>CP-24</v>
          </cell>
          <cell r="C27" t="str">
            <v>POSTE DE CONCRETO DUPLO T, 600 KG, H = 14 M - FORNECIMENTO E INSTALAÇÃO</v>
          </cell>
          <cell r="D27" t="str">
            <v>UN</v>
          </cell>
          <cell r="E27">
            <v>8</v>
          </cell>
          <cell r="F27">
            <v>2520.3200000000002</v>
          </cell>
          <cell r="G27">
            <v>20162.560000000001</v>
          </cell>
          <cell r="H27">
            <v>4.1475599203629726E-2</v>
          </cell>
        </row>
        <row r="28">
          <cell r="A28" t="str">
            <v>2.2.3</v>
          </cell>
          <cell r="B28" t="str">
            <v>CP-27</v>
          </cell>
          <cell r="C28" t="str">
            <v>SUPORTE 03 NIVEIS EM PERFIL CANTONEIRA GALVANIZADA 5X100MM, COMPRIMENTO 4.000MM, ALTURA 2.000MM COMPOSTA DE MÃO FRANCESA</v>
          </cell>
          <cell r="D28" t="str">
            <v>UN</v>
          </cell>
          <cell r="E28">
            <v>8</v>
          </cell>
          <cell r="F28">
            <v>10373.799999999999</v>
          </cell>
          <cell r="G28">
            <v>82990.399999999994</v>
          </cell>
          <cell r="H28">
            <v>0.17071624675383049</v>
          </cell>
        </row>
        <row r="29">
          <cell r="A29" t="str">
            <v>2.2.4</v>
          </cell>
          <cell r="B29">
            <v>97891</v>
          </cell>
          <cell r="C29" t="str">
            <v>CAIXA ENTERRADA ELÉTRICA RETANGULAR, EM ALVENARIA COM BLOCOS DE CONCRETO, FUNDO COM BRITA, DIMENSÕES INTERNAS: 0,4X0,4X0,4 M. AF_12/2020</v>
          </cell>
          <cell r="D29" t="str">
            <v>UN</v>
          </cell>
          <cell r="E29">
            <v>8</v>
          </cell>
          <cell r="F29">
            <v>226.8</v>
          </cell>
          <cell r="G29">
            <v>1814.4</v>
          </cell>
          <cell r="H29">
            <v>3.7323299816623377E-3</v>
          </cell>
        </row>
        <row r="30">
          <cell r="A30" t="str">
            <v>2.2.5</v>
          </cell>
          <cell r="B30">
            <v>97892</v>
          </cell>
          <cell r="C30" t="str">
            <v>CAIXA ENTERRADA ELÉTRICA RETANGULAR, EM ALVENARIA COM BLOCOS DE CONCRETO, FUNDO COM BRITA, DIMENSÕES INTERNAS: 0,6X0,6X0,6 M. AF_12/2020</v>
          </cell>
          <cell r="D30" t="str">
            <v>UN</v>
          </cell>
          <cell r="E30">
            <v>8</v>
          </cell>
          <cell r="F30">
            <v>427.63</v>
          </cell>
          <cell r="G30">
            <v>3421.04</v>
          </cell>
          <cell r="H30">
            <v>7.0372851413503757E-3</v>
          </cell>
        </row>
        <row r="31">
          <cell r="A31" t="str">
            <v>2.3</v>
          </cell>
          <cell r="C31" t="str">
            <v>POSTO DE TRANSFORMAÇÃO, ENTRADA DE ENERGIA, QUADROS E DISJUNTORES</v>
          </cell>
          <cell r="G31">
            <v>55078.29</v>
          </cell>
          <cell r="H31">
            <v>0.11329935687042157</v>
          </cell>
        </row>
        <row r="32">
          <cell r="A32" t="str">
            <v>2.3.1</v>
          </cell>
          <cell r="B32" t="str">
            <v>CP-29</v>
          </cell>
          <cell r="C32" t="str">
            <v>POSTO DE TRANSFORMAÇÃO DE 75KVA/13.800/220/127v</v>
          </cell>
          <cell r="D32" t="str">
            <v>UN</v>
          </cell>
          <cell r="E32">
            <v>1</v>
          </cell>
          <cell r="F32">
            <v>49947.76</v>
          </cell>
          <cell r="G32">
            <v>49947.76</v>
          </cell>
          <cell r="H32">
            <v>0.10274554793037634</v>
          </cell>
        </row>
        <row r="33">
          <cell r="A33" t="str">
            <v>2.3.2</v>
          </cell>
          <cell r="B33">
            <v>101882</v>
          </cell>
          <cell r="C33" t="str">
            <v>QUADRO DE DISTRIBUIÇÃO DE ENERGIA EM CHAPA DE AÇO GALVANIZADO, DE EMBUTIR, COM BARRAMENTO TRIFÁSICO, PARA 30 DISJUNTORES DIN 225A - FORNECIMENTO E INSTALAÇÃO. AF_10/2020</v>
          </cell>
          <cell r="D33" t="str">
            <v>UN</v>
          </cell>
          <cell r="E33">
            <v>1</v>
          </cell>
          <cell r="F33">
            <v>2106.5300000000002</v>
          </cell>
          <cell r="G33">
            <v>2106.5300000000002</v>
          </cell>
          <cell r="H33">
            <v>4.333258970608005E-3</v>
          </cell>
        </row>
        <row r="34">
          <cell r="A34" t="str">
            <v>2.3.3</v>
          </cell>
          <cell r="B34" t="str">
            <v>CP-28</v>
          </cell>
          <cell r="C34" t="str">
            <v>DISPOSITIVO DPS CLASSE II, 1 POLO, TENSAO MAXIMA DE 275 V, CORRENTE MAXIMA DE *45* KA (TIPO AC)</v>
          </cell>
          <cell r="D34" t="str">
            <v>UN</v>
          </cell>
          <cell r="E34">
            <v>8</v>
          </cell>
          <cell r="F34">
            <v>240.24</v>
          </cell>
          <cell r="G34">
            <v>1921.92</v>
          </cell>
          <cell r="H34">
            <v>3.9535050916867723E-3</v>
          </cell>
        </row>
        <row r="35">
          <cell r="A35" t="str">
            <v>2.3.4</v>
          </cell>
          <cell r="B35">
            <v>93668</v>
          </cell>
          <cell r="C35" t="str">
            <v>DISJUNTOR TRIPOLAR TIPO DIN, CORRENTE NOMINAL DE 16A - FORNECIMENTO E INSTALAÇÃO. AF_10/2020</v>
          </cell>
          <cell r="D35" t="str">
            <v>UN</v>
          </cell>
          <cell r="E35">
            <v>12</v>
          </cell>
          <cell r="F35">
            <v>91.84</v>
          </cell>
          <cell r="G35">
            <v>1102.08</v>
          </cell>
          <cell r="H35">
            <v>2.2670448777504567E-3</v>
          </cell>
        </row>
        <row r="36">
          <cell r="A36" t="str">
            <v>2.4</v>
          </cell>
          <cell r="C36" t="str">
            <v>ELETRODUTOS E CONEXÕES</v>
          </cell>
          <cell r="G36">
            <v>22883.08</v>
          </cell>
          <cell r="H36">
            <v>4.7071872551134153E-2</v>
          </cell>
        </row>
        <row r="37">
          <cell r="A37" t="str">
            <v>2.4.1</v>
          </cell>
          <cell r="B37">
            <v>97667</v>
          </cell>
          <cell r="C37" t="str">
            <v>ELETRODUTO FLEXÍVEL CORRUGADO, PEAD, DN 50 (1 1/2"), PARA REDE ENTERRADA DE DISTRIBUIÇÃO DE ENERGIA ELÉTRICA - FORNECIMENTO E INSTALAÇÃO. AF_12/2021</v>
          </cell>
          <cell r="D37" t="str">
            <v>M</v>
          </cell>
          <cell r="E37">
            <v>380</v>
          </cell>
          <cell r="F37">
            <v>11.15</v>
          </cell>
          <cell r="G37">
            <v>4237</v>
          </cell>
          <cell r="H37">
            <v>8.7157639618073868E-3</v>
          </cell>
        </row>
        <row r="38">
          <cell r="A38" t="str">
            <v>2.4.2</v>
          </cell>
          <cell r="B38" t="str">
            <v>CP-22</v>
          </cell>
          <cell r="C38" t="str">
            <v>ELETRODUTO FLEXÍVEL CORRUGADO, PEAD, DN 40 MM (1 1/4"), PARA CIRCUITOS TERMINAIS, INSTALADO EM SOLO - FORNECIMENTO E INSTALAÇÃO. AF_12/2015</v>
          </cell>
          <cell r="D38" t="str">
            <v>M</v>
          </cell>
          <cell r="E38">
            <v>220</v>
          </cell>
          <cell r="F38">
            <v>15.51</v>
          </cell>
          <cell r="G38">
            <v>3412.2</v>
          </cell>
          <cell r="H38">
            <v>7.0191007294026827E-3</v>
          </cell>
        </row>
        <row r="39">
          <cell r="A39" t="str">
            <v>2.4.3</v>
          </cell>
          <cell r="B39">
            <v>91173</v>
          </cell>
          <cell r="C39" t="str">
            <v>FIXAÇÃO DE TUBOS VERTICAIS DE PPR DIÂMETROS MENORES OU IGUAIS A 40 MM COM ABRAÇADEIRA METÁLICA RÍGIDA TIPO D 1/2", FIXADA EM PERFILADO EM ALVENARIA. AF_05/2015</v>
          </cell>
          <cell r="D39" t="str">
            <v>M</v>
          </cell>
          <cell r="E39">
            <v>84</v>
          </cell>
          <cell r="F39">
            <v>1.57</v>
          </cell>
          <cell r="G39">
            <v>131.88</v>
          </cell>
          <cell r="H39">
            <v>2.712850958893458E-4</v>
          </cell>
        </row>
        <row r="40">
          <cell r="A40" t="str">
            <v>2.4.4</v>
          </cell>
          <cell r="B40">
            <v>92652</v>
          </cell>
          <cell r="C40" t="str">
            <v>TUBO DE AÇO GALVANIZADO COM COSTURA, CLASSE MÉDIA, CONEXÃO ROSQUEADA, DN 32 (1 1/4"), INSTALADO EM REDE DE ALIMENTAÇÃO PARA SPRINKLER - FORNECIMENTO E INSTALAÇÃO. AF_10/2020</v>
          </cell>
          <cell r="D40" t="str">
            <v>M</v>
          </cell>
          <cell r="E40">
            <v>180</v>
          </cell>
          <cell r="F40">
            <v>83.9</v>
          </cell>
          <cell r="G40">
            <v>15102</v>
          </cell>
          <cell r="H40">
            <v>3.1065722764034732E-2</v>
          </cell>
        </row>
        <row r="41">
          <cell r="A41" t="str">
            <v>2.5</v>
          </cell>
          <cell r="C41" t="str">
            <v>CABOS, FIOS E CONECTORES</v>
          </cell>
          <cell r="G41">
            <v>58682.64</v>
          </cell>
          <cell r="H41">
            <v>0.12071372171246558</v>
          </cell>
        </row>
        <row r="42">
          <cell r="A42" t="str">
            <v>2.5.1</v>
          </cell>
          <cell r="B42">
            <v>91929</v>
          </cell>
          <cell r="C42" t="str">
            <v>CABO DE COBRE FLEXÍVEL ISOLADO, 4 MM², ANTI-CHAMA 0,6/1,0 KV, PARA CIRCUITOS TERMINAIS - FORNECIMENTO E INSTALAÇÃO. AF_12/2015</v>
          </cell>
          <cell r="D42" t="str">
            <v>M</v>
          </cell>
          <cell r="E42">
            <v>3351</v>
          </cell>
          <cell r="F42">
            <v>8.85</v>
          </cell>
          <cell r="G42">
            <v>29656.35</v>
          </cell>
          <cell r="H42">
            <v>6.1004896523187746E-2</v>
          </cell>
        </row>
        <row r="43">
          <cell r="A43" t="str">
            <v>2.5.2</v>
          </cell>
          <cell r="B43">
            <v>91931</v>
          </cell>
          <cell r="C43" t="str">
            <v>CABO DE COBRE FLEXÍVEL ISOLADO, 6 MM², ANTI-CHAMA 0,6/1,0 KV, PARA CIRCUITOS TERMINAIS - FORNECIMENTO E INSTALAÇÃO. AF_12/2015</v>
          </cell>
          <cell r="D43" t="str">
            <v>M</v>
          </cell>
          <cell r="E43">
            <v>2137</v>
          </cell>
          <cell r="F43">
            <v>11.97</v>
          </cell>
          <cell r="G43">
            <v>25579.89</v>
          </cell>
          <cell r="H43">
            <v>5.2619373001887459E-2</v>
          </cell>
        </row>
        <row r="44">
          <cell r="A44" t="str">
            <v>2.5.3</v>
          </cell>
          <cell r="B44">
            <v>91935</v>
          </cell>
          <cell r="C44" t="str">
            <v>CABO DE COBRE FLEXÍVEL ISOLADO, 16 MM², ANTI-CHAMA 0,6/1,0 KV, PARA CIRCUITOS TERMINAIS - FORNECIMENTO E INSTALAÇÃO. AF_12/2015</v>
          </cell>
          <cell r="D44" t="str">
            <v>M</v>
          </cell>
          <cell r="E44">
            <v>120</v>
          </cell>
          <cell r="F44">
            <v>28.72</v>
          </cell>
          <cell r="G44">
            <v>3446.4</v>
          </cell>
          <cell r="H44">
            <v>7.0894521873903658E-3</v>
          </cell>
        </row>
        <row r="45">
          <cell r="A45" t="str">
            <v>2.6</v>
          </cell>
          <cell r="C45" t="str">
            <v>SISTEMA DE ATERRAMENTO</v>
          </cell>
          <cell r="G45">
            <v>57691.839999999997</v>
          </cell>
          <cell r="H45">
            <v>0.11867558649099784</v>
          </cell>
        </row>
        <row r="46">
          <cell r="A46" t="str">
            <v>2.6.1</v>
          </cell>
          <cell r="B46">
            <v>96986</v>
          </cell>
          <cell r="C46" t="str">
            <v>HASTE DE ATERRAMENTO 3/4  PARA SPDA - FORNECIMENTO E INSTALAÇÃO. AF_12/2017</v>
          </cell>
          <cell r="D46" t="str">
            <v>UN</v>
          </cell>
          <cell r="E46">
            <v>24</v>
          </cell>
          <cell r="F46">
            <v>163.30000000000001</v>
          </cell>
          <cell r="G46">
            <v>3919.2</v>
          </cell>
          <cell r="H46">
            <v>8.0620302381674558E-3</v>
          </cell>
        </row>
        <row r="47">
          <cell r="A47" t="str">
            <v>2.6.2</v>
          </cell>
          <cell r="B47">
            <v>96973</v>
          </cell>
          <cell r="C47" t="str">
            <v>CORDOALHA DE COBRE NU 35 MM², NÃO ENTERRADA, COM ISOLADOR - FORNECIMENTO E INSTALAÇÃO. AF_12/2017</v>
          </cell>
          <cell r="D47" t="str">
            <v>M</v>
          </cell>
          <cell r="E47">
            <v>160</v>
          </cell>
          <cell r="F47">
            <v>86.19</v>
          </cell>
          <cell r="G47">
            <v>13790.4</v>
          </cell>
          <cell r="H47">
            <v>2.836768263840184E-2</v>
          </cell>
        </row>
        <row r="48">
          <cell r="A48" t="str">
            <v>2.6.3</v>
          </cell>
          <cell r="B48">
            <v>96977</v>
          </cell>
          <cell r="C48" t="str">
            <v>CORDOALHA DE COBRE NU 50 MM², ENTERRADA, SEM ISOLADOR - FORNECIMENTO E INSTALAÇÃO. AF_12/2017</v>
          </cell>
          <cell r="D48" t="str">
            <v>M</v>
          </cell>
          <cell r="E48">
            <v>400</v>
          </cell>
          <cell r="F48">
            <v>85.6</v>
          </cell>
          <cell r="G48">
            <v>34240</v>
          </cell>
          <cell r="H48">
            <v>7.0433740394686084E-2</v>
          </cell>
        </row>
        <row r="49">
          <cell r="A49" t="str">
            <v>2.6.4</v>
          </cell>
          <cell r="B49" t="str">
            <v>CP-26</v>
          </cell>
          <cell r="C49" t="str">
            <v>Caixa de equipotencialização em aço 200x200x90mm, para embutir com tampa, com 9 terminais, ref:TEL-901 ou similar (SPDA)</v>
          </cell>
          <cell r="D49" t="str">
            <v>UN</v>
          </cell>
          <cell r="E49">
            <v>8</v>
          </cell>
          <cell r="F49">
            <v>643.03</v>
          </cell>
          <cell r="G49">
            <v>5144.24</v>
          </cell>
          <cell r="H49">
            <v>1.0582011235045558E-2</v>
          </cell>
        </row>
        <row r="50">
          <cell r="A50" t="str">
            <v>2.6.5</v>
          </cell>
          <cell r="B50">
            <v>1577</v>
          </cell>
          <cell r="C50" t="str">
            <v>TERMINAL A COMPRESSAO EM COBRE ESTANHADO PARA CABO 35 MM2, 1 FURO E 1 COMPRESSAO, PARA PARAFUSO DE FIXACAO M8</v>
          </cell>
          <cell r="D50" t="str">
            <v xml:space="preserve">UN    </v>
          </cell>
          <cell r="E50">
            <v>24</v>
          </cell>
          <cell r="F50">
            <v>4.04</v>
          </cell>
          <cell r="G50">
            <v>96.96</v>
          </cell>
          <cell r="H50">
            <v>1.9945255457560639E-4</v>
          </cell>
        </row>
        <row r="51">
          <cell r="A51" t="str">
            <v>2.6.6</v>
          </cell>
          <cell r="B51">
            <v>1578</v>
          </cell>
          <cell r="C51" t="str">
            <v>TERMINAL A COMPRESSAO EM COBRE ESTANHADO PARA CABO 50 MM2, 1 FURO E 1 COMPRESSAO, PARA PARAFUSO DE FIXACAO M8</v>
          </cell>
          <cell r="D51" t="str">
            <v xml:space="preserve">UN    </v>
          </cell>
          <cell r="E51">
            <v>8</v>
          </cell>
          <cell r="F51">
            <v>7.03</v>
          </cell>
          <cell r="G51">
            <v>56.24</v>
          </cell>
          <cell r="H51">
            <v>1.1568906424641197E-4</v>
          </cell>
        </row>
        <row r="52">
          <cell r="A52" t="str">
            <v>2.6.7</v>
          </cell>
          <cell r="B52">
            <v>11855</v>
          </cell>
          <cell r="C52" t="str">
            <v>CONECTOR METALICO TIPO PARAFUSO FENDIDO (SPLIT BOLT), PARA CABOS ATE 70 MM2</v>
          </cell>
          <cell r="D52" t="str">
            <v xml:space="preserve">UN    </v>
          </cell>
          <cell r="E52">
            <v>16</v>
          </cell>
          <cell r="F52">
            <v>27.8</v>
          </cell>
          <cell r="G52">
            <v>444.8</v>
          </cell>
          <cell r="H52">
            <v>9.1498036587489399E-4</v>
          </cell>
        </row>
        <row r="53">
          <cell r="A53" t="str">
            <v>2.7</v>
          </cell>
          <cell r="C53" t="str">
            <v>SISTEMA DE ATERRAMENTO</v>
          </cell>
          <cell r="G53">
            <v>135130.24000000002</v>
          </cell>
          <cell r="H53">
            <v>0.27797103515279281</v>
          </cell>
        </row>
        <row r="54">
          <cell r="A54" t="str">
            <v>2.7.1</v>
          </cell>
          <cell r="B54">
            <v>4336</v>
          </cell>
          <cell r="C54" t="str">
            <v>PARAFUSO ZINCADO, SEXTAVADO, COM ROSCA INTEIRA, DIAMETRO 5/8", COMPRIMENTO 3", COM PORCA E ARRUELA DE PRESSAO MEDIA</v>
          </cell>
          <cell r="D54" t="str">
            <v xml:space="preserve">UN    </v>
          </cell>
          <cell r="E54">
            <v>128</v>
          </cell>
          <cell r="F54">
            <v>7.44</v>
          </cell>
          <cell r="G54">
            <v>952.32</v>
          </cell>
          <cell r="H54">
            <v>1.9589795459307082E-3</v>
          </cell>
        </row>
        <row r="55">
          <cell r="A55" t="str">
            <v>2.7.2</v>
          </cell>
          <cell r="B55" t="str">
            <v>CP-25</v>
          </cell>
          <cell r="C55" t="str">
            <v>Refletor LED Ultra 500W, chip Led CREE drive CLF-HP Proteção IP68, Voltagem AC 100-240V, temp de cor branco frio 5000K, vida útil 60.000h - Fornecimento e Instalação</v>
          </cell>
          <cell r="D55" t="str">
            <v>UN</v>
          </cell>
          <cell r="E55">
            <v>64</v>
          </cell>
          <cell r="F55">
            <v>2096.5300000000002</v>
          </cell>
          <cell r="G55">
            <v>134177.92000000001</v>
          </cell>
          <cell r="H55">
            <v>0.27601205560686209</v>
          </cell>
        </row>
        <row r="56">
          <cell r="C56" t="str">
            <v>TOTAL GERAL</v>
          </cell>
          <cell r="G56">
            <v>486130.64999999997</v>
          </cell>
          <cell r="H56">
            <v>1</v>
          </cell>
        </row>
        <row r="57">
          <cell r="A57" t="str">
            <v>RESUMO GERAL</v>
          </cell>
        </row>
        <row r="58">
          <cell r="A58" t="str">
            <v>2.0</v>
          </cell>
          <cell r="C58" t="str">
            <v>DRENAGEM</v>
          </cell>
          <cell r="D58" t="str">
            <v>m²</v>
          </cell>
          <cell r="E58">
            <v>8.0399999999999991</v>
          </cell>
          <cell r="G58">
            <v>486130.64999999997</v>
          </cell>
          <cell r="H58">
            <v>1</v>
          </cell>
        </row>
        <row r="60">
          <cell r="C60" t="str">
            <v>TOTAL GERAL</v>
          </cell>
          <cell r="G60">
            <v>486130.64999999997</v>
          </cell>
          <cell r="H60">
            <v>1</v>
          </cell>
        </row>
        <row r="62">
          <cell r="G62">
            <v>912025</v>
          </cell>
        </row>
        <row r="63">
          <cell r="G63">
            <v>-425894.35000000003</v>
          </cell>
        </row>
        <row r="64">
          <cell r="G64">
            <v>1153637.47</v>
          </cell>
        </row>
        <row r="65">
          <cell r="G65">
            <v>241612.46999999997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AC42"/>
  <sheetViews>
    <sheetView tabSelected="1" view="pageBreakPreview" zoomScale="85" zoomScaleNormal="100" zoomScaleSheetLayoutView="85" workbookViewId="0">
      <pane xSplit="8" ySplit="15" topLeftCell="I16" activePane="bottomRight" state="frozen"/>
      <selection activeCell="A6" sqref="A6:I6"/>
      <selection pane="topRight" activeCell="A6" sqref="A6:I6"/>
      <selection pane="bottomLeft" activeCell="A6" sqref="A6:I6"/>
      <selection pane="bottomRight" activeCell="A16" sqref="A16"/>
    </sheetView>
  </sheetViews>
  <sheetFormatPr defaultRowHeight="12.75" x14ac:dyDescent="0.2"/>
  <cols>
    <col min="1" max="1" width="15.140625" style="3" customWidth="1"/>
    <col min="2" max="2" width="6.42578125" style="3" customWidth="1"/>
    <col min="3" max="3" width="6.28515625" style="3" customWidth="1"/>
    <col min="4" max="4" width="7.28515625" style="3" customWidth="1"/>
    <col min="5" max="5" width="6.42578125" style="3" customWidth="1"/>
    <col min="6" max="6" width="4.85546875" style="3" bestFit="1" customWidth="1"/>
    <col min="7" max="7" width="7.7109375" style="3" bestFit="1" customWidth="1"/>
    <col min="8" max="8" width="10.28515625" style="3" bestFit="1" customWidth="1"/>
    <col min="9" max="14" width="12.140625" style="3" customWidth="1"/>
    <col min="15" max="15" width="14.85546875" style="3" customWidth="1"/>
    <col min="16" max="16" width="9.140625" style="3"/>
    <col min="17" max="17" width="10.140625" style="3" bestFit="1" customWidth="1"/>
    <col min="18" max="19" width="9.140625" style="3"/>
    <col min="20" max="20" width="11.7109375" style="3" bestFit="1" customWidth="1"/>
    <col min="21" max="16384" width="9.140625" style="3"/>
  </cols>
  <sheetData>
    <row r="1" spans="1:20" ht="15.75" customHeight="1" x14ac:dyDescent="0.2">
      <c r="A1" s="1"/>
      <c r="B1" s="2" t="s">
        <v>0</v>
      </c>
      <c r="C1" s="1"/>
      <c r="E1" s="2"/>
      <c r="F1" s="2"/>
      <c r="G1" s="2"/>
      <c r="H1" s="2"/>
      <c r="I1" s="2"/>
      <c r="J1" s="2"/>
      <c r="K1" s="2"/>
      <c r="L1" s="4"/>
      <c r="M1" s="4"/>
      <c r="N1" s="4"/>
      <c r="O1" s="1"/>
      <c r="P1" s="1"/>
      <c r="Q1" s="1"/>
    </row>
    <row r="2" spans="1:20" ht="15.75" x14ac:dyDescent="0.2">
      <c r="A2" s="1"/>
      <c r="B2" s="2" t="s">
        <v>1</v>
      </c>
      <c r="C2" s="1"/>
      <c r="E2" s="2"/>
      <c r="F2" s="2"/>
      <c r="G2" s="2"/>
      <c r="H2" s="2"/>
      <c r="I2" s="2"/>
      <c r="J2" s="2"/>
      <c r="K2" s="2"/>
      <c r="L2" s="4"/>
      <c r="M2" s="4"/>
      <c r="N2" s="4"/>
      <c r="O2" s="1"/>
      <c r="P2" s="1"/>
      <c r="Q2" s="1"/>
    </row>
    <row r="3" spans="1:20" ht="15.75" customHeight="1" x14ac:dyDescent="0.2">
      <c r="A3" s="1"/>
      <c r="B3" s="2" t="s">
        <v>2</v>
      </c>
      <c r="C3" s="1"/>
      <c r="E3" s="2"/>
      <c r="F3" s="2"/>
      <c r="G3" s="2"/>
      <c r="H3" s="2"/>
      <c r="I3" s="2"/>
      <c r="J3" s="2"/>
      <c r="K3" s="2"/>
      <c r="L3" s="5"/>
      <c r="M3" s="5"/>
      <c r="N3" s="5"/>
      <c r="O3" s="1"/>
      <c r="P3" s="1"/>
      <c r="Q3" s="1"/>
    </row>
    <row r="4" spans="1:20" ht="15.75" x14ac:dyDescent="0.2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</row>
    <row r="5" spans="1:20" ht="15.75" x14ac:dyDescent="0.2">
      <c r="A5" s="6"/>
      <c r="B5" s="6"/>
      <c r="C5" s="6"/>
      <c r="D5" s="7"/>
      <c r="E5" s="7"/>
      <c r="F5" s="7"/>
      <c r="G5" s="7"/>
      <c r="H5" s="7"/>
      <c r="I5" s="7"/>
      <c r="J5" s="8" t="s">
        <v>3</v>
      </c>
      <c r="K5" s="8"/>
      <c r="L5" s="8"/>
      <c r="M5" s="8"/>
      <c r="N5" s="8"/>
      <c r="O5" s="6"/>
      <c r="P5" s="1"/>
      <c r="Q5" s="1"/>
    </row>
    <row r="6" spans="1:20" ht="15" x14ac:dyDescent="0.2">
      <c r="A6" s="9" t="s">
        <v>4</v>
      </c>
      <c r="B6" s="10" t="str">
        <f>'[4]Orçamento-Oner'!C4</f>
        <v>IMPLANTAÇÃO DE ILUMINAÇÃO ESPORTIVA</v>
      </c>
      <c r="C6" s="10"/>
      <c r="D6" s="10"/>
      <c r="E6" s="10"/>
      <c r="F6" s="10"/>
      <c r="G6" s="10"/>
      <c r="H6" s="10"/>
      <c r="I6" s="11"/>
      <c r="L6" s="12"/>
      <c r="M6" s="13"/>
      <c r="N6" s="13"/>
      <c r="O6" s="14"/>
      <c r="P6" s="1"/>
      <c r="Q6" s="1"/>
    </row>
    <row r="7" spans="1:20" ht="15" x14ac:dyDescent="0.2">
      <c r="A7" s="15" t="s">
        <v>5</v>
      </c>
      <c r="B7" s="16"/>
      <c r="C7" s="16"/>
      <c r="D7" s="16"/>
      <c r="E7" s="16"/>
      <c r="F7" s="16"/>
      <c r="G7" s="16"/>
      <c r="H7" s="16"/>
      <c r="I7" s="17"/>
      <c r="J7" s="87" t="s">
        <v>6</v>
      </c>
      <c r="K7" s="88"/>
      <c r="L7" s="18"/>
      <c r="M7" s="18"/>
      <c r="N7" s="18"/>
      <c r="O7" s="14"/>
      <c r="P7" s="1"/>
      <c r="Q7" s="1"/>
      <c r="T7" s="19"/>
    </row>
    <row r="8" spans="1:20" ht="15" x14ac:dyDescent="0.2">
      <c r="A8" s="15" t="s">
        <v>7</v>
      </c>
      <c r="B8" s="16"/>
      <c r="C8" s="16"/>
      <c r="D8" s="16"/>
      <c r="E8" s="16"/>
      <c r="F8" s="16"/>
      <c r="G8" s="16"/>
      <c r="H8" s="16"/>
      <c r="I8" s="17"/>
      <c r="J8" s="87" t="s">
        <v>8</v>
      </c>
      <c r="K8" s="88"/>
      <c r="L8" s="20"/>
      <c r="M8" s="20"/>
      <c r="N8" s="20"/>
      <c r="O8" s="14"/>
      <c r="P8" s="1"/>
      <c r="Q8" s="1"/>
      <c r="T8" s="19"/>
    </row>
    <row r="9" spans="1:20" ht="15" x14ac:dyDescent="0.2">
      <c r="A9" s="15" t="s">
        <v>9</v>
      </c>
      <c r="B9" s="16"/>
      <c r="C9" s="16"/>
      <c r="D9" s="16"/>
      <c r="E9" s="16"/>
      <c r="F9" s="16"/>
      <c r="G9" s="16"/>
      <c r="H9" s="16"/>
      <c r="I9" s="17"/>
      <c r="J9" s="87" t="s">
        <v>10</v>
      </c>
      <c r="K9" s="88"/>
      <c r="L9" s="20"/>
      <c r="M9" s="20"/>
      <c r="N9" s="20"/>
      <c r="O9" s="14"/>
      <c r="P9" s="1"/>
      <c r="Q9" s="1"/>
      <c r="T9" s="19"/>
    </row>
    <row r="10" spans="1:20" ht="15" x14ac:dyDescent="0.2">
      <c r="A10" s="15" t="s">
        <v>11</v>
      </c>
      <c r="B10" s="21"/>
      <c r="C10" s="22"/>
      <c r="D10" s="23"/>
      <c r="E10" s="23"/>
      <c r="F10" s="16"/>
      <c r="G10" s="16"/>
      <c r="H10" s="24"/>
      <c r="I10" s="17"/>
      <c r="J10" s="87" t="s">
        <v>12</v>
      </c>
      <c r="K10" s="88"/>
      <c r="L10" s="20"/>
      <c r="M10" s="20"/>
      <c r="N10" s="20"/>
      <c r="O10" s="14"/>
      <c r="P10" s="1"/>
      <c r="Q10" s="1"/>
    </row>
    <row r="11" spans="1:20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"/>
      <c r="Q11" s="1"/>
    </row>
    <row r="12" spans="1:20" ht="12.75" customHeight="1" x14ac:dyDescent="0.2">
      <c r="A12" s="90" t="s">
        <v>13</v>
      </c>
      <c r="B12" s="90"/>
      <c r="C12" s="90"/>
      <c r="D12" s="90"/>
      <c r="E12" s="90"/>
      <c r="F12" s="90"/>
      <c r="G12" s="90"/>
      <c r="H12" s="90"/>
      <c r="I12" s="82"/>
      <c r="J12" s="92"/>
      <c r="K12" s="92"/>
      <c r="L12" s="82" t="s">
        <v>14</v>
      </c>
      <c r="M12" s="82"/>
      <c r="N12" s="82"/>
      <c r="O12" s="84" t="s">
        <v>15</v>
      </c>
      <c r="P12" s="25"/>
      <c r="Q12" s="25"/>
    </row>
    <row r="13" spans="1:20" ht="12.75" customHeight="1" x14ac:dyDescent="0.2">
      <c r="A13" s="90"/>
      <c r="B13" s="90"/>
      <c r="C13" s="90"/>
      <c r="D13" s="90"/>
      <c r="E13" s="90"/>
      <c r="F13" s="90"/>
      <c r="G13" s="90"/>
      <c r="H13" s="90"/>
      <c r="I13" s="82"/>
      <c r="J13" s="93"/>
      <c r="K13" s="93"/>
      <c r="L13" s="82"/>
      <c r="M13" s="82"/>
      <c r="N13" s="82"/>
      <c r="O13" s="84"/>
      <c r="P13" s="25"/>
      <c r="Q13" s="25"/>
    </row>
    <row r="14" spans="1:20" ht="15" customHeight="1" x14ac:dyDescent="0.2">
      <c r="A14" s="90"/>
      <c r="B14" s="90"/>
      <c r="C14" s="90"/>
      <c r="D14" s="90"/>
      <c r="E14" s="90"/>
      <c r="F14" s="90"/>
      <c r="G14" s="90"/>
      <c r="H14" s="90"/>
      <c r="I14" s="82"/>
      <c r="J14" s="93"/>
      <c r="K14" s="93"/>
      <c r="L14" s="82"/>
      <c r="M14" s="82"/>
      <c r="N14" s="82"/>
      <c r="O14" s="84"/>
      <c r="P14" s="25"/>
      <c r="Q14" s="25"/>
    </row>
    <row r="15" spans="1:20" ht="25.5" customHeight="1" thickBot="1" x14ac:dyDescent="0.25">
      <c r="A15" s="91"/>
      <c r="B15" s="91"/>
      <c r="C15" s="91"/>
      <c r="D15" s="91"/>
      <c r="E15" s="91"/>
      <c r="F15" s="91"/>
      <c r="G15" s="91"/>
      <c r="H15" s="91"/>
      <c r="I15" s="83"/>
      <c r="J15" s="94"/>
      <c r="K15" s="94"/>
      <c r="L15" s="83"/>
      <c r="M15" s="83"/>
      <c r="N15" s="83"/>
      <c r="O15" s="85"/>
      <c r="P15" s="25"/>
      <c r="Q15" s="25"/>
    </row>
    <row r="16" spans="1:20" ht="15" customHeight="1" x14ac:dyDescent="0.2">
      <c r="A16" s="15" t="str">
        <f>'[4]Orçamento-Oner'!$A$9</f>
        <v>1.0</v>
      </c>
      <c r="B16" s="26" t="str">
        <f>VLOOKUP(A16,'[4]Orçamento-Oner'!A:H,3,FALSE)</f>
        <v>SERVIÇOS PRELIMINARES</v>
      </c>
      <c r="C16" s="26"/>
      <c r="D16" s="26"/>
      <c r="E16" s="26"/>
      <c r="F16" s="26"/>
      <c r="G16" s="26"/>
      <c r="H16" s="26"/>
      <c r="I16" s="27" t="s">
        <v>16</v>
      </c>
      <c r="J16" s="70">
        <f>VLOOKUP(I16,'[4]Orçamento-Oner'!A:H,2,FALSE)</f>
        <v>100952</v>
      </c>
      <c r="K16" s="71"/>
      <c r="L16" s="72" t="str">
        <f>VLOOKUP(I16,'[4]Orçamento-Oner'!A:H,3,FALSE)</f>
        <v>TRANSPORTE COM CAMINHÃO CARROCERIA COM GUINDAUTO (MUNCK),  MOMENTO MÁXIMO DE CARGA 11,7 TM, EM VIA URBANA PAVIMENTADA, DMT ATÉ 30KM (UNIDADE: TXKM). AF_07/2020</v>
      </c>
      <c r="M16" s="73"/>
      <c r="N16" s="73"/>
      <c r="O16" s="28"/>
      <c r="P16" s="25"/>
      <c r="Q16" s="25"/>
    </row>
    <row r="17" spans="1:29" ht="12.75" customHeight="1" x14ac:dyDescent="0.2">
      <c r="A17" s="29"/>
      <c r="B17" s="74"/>
      <c r="C17" s="75"/>
      <c r="D17" s="75"/>
      <c r="E17" s="75"/>
      <c r="F17" s="76"/>
      <c r="G17" s="76"/>
      <c r="H17" s="28"/>
      <c r="I17" s="30"/>
      <c r="J17" s="86"/>
      <c r="K17" s="86"/>
      <c r="L17" s="31"/>
      <c r="M17" s="31"/>
      <c r="N17" s="31"/>
      <c r="O17" s="32"/>
      <c r="P17" s="25"/>
      <c r="Q17" s="25"/>
    </row>
    <row r="18" spans="1:29" ht="12.75" customHeight="1" x14ac:dyDescent="0.2">
      <c r="A18" s="29"/>
      <c r="B18" s="77"/>
      <c r="C18" s="78"/>
      <c r="D18" s="74"/>
      <c r="E18" s="79"/>
      <c r="F18" s="74" t="s">
        <v>17</v>
      </c>
      <c r="G18" s="79"/>
      <c r="H18" s="33"/>
      <c r="I18" s="34"/>
      <c r="J18" s="80"/>
      <c r="K18" s="81"/>
      <c r="L18" s="31"/>
      <c r="M18" s="31"/>
      <c r="N18" s="31"/>
      <c r="O18" s="32"/>
      <c r="P18" s="25"/>
      <c r="Q18" s="25"/>
    </row>
    <row r="19" spans="1:29" ht="15" customHeight="1" x14ac:dyDescent="0.2">
      <c r="A19" s="35" t="s">
        <v>18</v>
      </c>
      <c r="B19" s="65"/>
      <c r="C19" s="65"/>
      <c r="D19" s="65"/>
      <c r="E19" s="65"/>
      <c r="F19" s="65">
        <v>15310.4</v>
      </c>
      <c r="G19" s="65"/>
      <c r="H19" s="36"/>
      <c r="I19" s="37"/>
      <c r="J19" s="38"/>
      <c r="K19" s="29"/>
      <c r="L19" s="38">
        <f>F19</f>
        <v>15310.4</v>
      </c>
      <c r="M19" s="38"/>
      <c r="N19" s="38"/>
      <c r="O19" s="36">
        <f>SUM(J19:N19)</f>
        <v>15310.4</v>
      </c>
      <c r="P19" s="25"/>
      <c r="Q19" s="39"/>
      <c r="R19" s="40"/>
      <c r="S19" s="19"/>
      <c r="T19" s="40"/>
      <c r="U19" s="19"/>
      <c r="V19" s="19"/>
      <c r="AB19" s="40"/>
      <c r="AC19" s="41"/>
    </row>
    <row r="20" spans="1:29" ht="15" customHeight="1" x14ac:dyDescent="0.2">
      <c r="A20" s="42" t="s">
        <v>19</v>
      </c>
      <c r="B20" s="43"/>
      <c r="C20" s="43"/>
      <c r="D20" s="43"/>
      <c r="E20" s="43"/>
      <c r="F20" s="43"/>
      <c r="G20" s="43"/>
      <c r="H20" s="44"/>
      <c r="I20" s="45"/>
      <c r="J20" s="45"/>
      <c r="K20" s="45"/>
      <c r="L20" s="45">
        <f>L19/1000</f>
        <v>15.3104</v>
      </c>
      <c r="M20" s="45"/>
      <c r="N20" s="45"/>
      <c r="O20" s="46"/>
      <c r="P20" s="25"/>
      <c r="Q20" s="25"/>
    </row>
    <row r="21" spans="1:29" ht="15" customHeight="1" x14ac:dyDescent="0.2">
      <c r="A21" s="42" t="s">
        <v>20</v>
      </c>
      <c r="B21" s="43"/>
      <c r="C21" s="43"/>
      <c r="D21" s="43"/>
      <c r="E21" s="43"/>
      <c r="F21" s="43"/>
      <c r="G21" s="43"/>
      <c r="H21" s="44"/>
      <c r="I21" s="45"/>
      <c r="J21" s="45"/>
      <c r="K21" s="45"/>
      <c r="L21" s="45">
        <f t="shared" ref="L21" si="0">$O$21</f>
        <v>30</v>
      </c>
      <c r="M21" s="45"/>
      <c r="N21" s="45"/>
      <c r="O21" s="47">
        <v>30</v>
      </c>
      <c r="P21" s="25"/>
      <c r="Q21" s="25"/>
    </row>
    <row r="22" spans="1:29" ht="15" customHeight="1" x14ac:dyDescent="0.2">
      <c r="A22" s="48" t="s">
        <v>21</v>
      </c>
      <c r="B22" s="49"/>
      <c r="C22" s="49"/>
      <c r="D22" s="49"/>
      <c r="E22" s="49"/>
      <c r="F22" s="49"/>
      <c r="G22" s="49"/>
      <c r="H22" s="50"/>
      <c r="I22" s="51"/>
      <c r="J22" s="51"/>
      <c r="K22" s="51"/>
      <c r="L22" s="51">
        <f>TRUNC(L21*L20,2)</f>
        <v>459.31</v>
      </c>
      <c r="M22" s="51"/>
      <c r="N22" s="51"/>
      <c r="O22" s="47">
        <f>TRUNC(SUM(I22:N22),2)</f>
        <v>459.31</v>
      </c>
      <c r="P22" s="25"/>
      <c r="Q22" s="25"/>
    </row>
    <row r="23" spans="1:29" ht="15" customHeight="1" x14ac:dyDescent="0.2">
      <c r="A23" s="42" t="s">
        <v>22</v>
      </c>
      <c r="B23" s="43"/>
      <c r="C23" s="43"/>
      <c r="D23" s="43"/>
      <c r="E23" s="43"/>
      <c r="F23" s="43"/>
      <c r="G23" s="43"/>
      <c r="H23" s="44"/>
      <c r="I23" s="45"/>
      <c r="J23" s="45"/>
      <c r="K23" s="45"/>
      <c r="L23" s="45">
        <v>36.5</v>
      </c>
      <c r="M23" s="45"/>
      <c r="N23" s="45"/>
      <c r="O23" s="47">
        <v>26</v>
      </c>
      <c r="P23" s="25"/>
      <c r="Q23" s="25"/>
    </row>
    <row r="24" spans="1:29" ht="15" customHeight="1" x14ac:dyDescent="0.2">
      <c r="A24" s="42" t="s">
        <v>23</v>
      </c>
      <c r="B24" s="43"/>
      <c r="C24" s="43"/>
      <c r="D24" s="43"/>
      <c r="E24" s="43"/>
      <c r="F24" s="43"/>
      <c r="G24" s="43"/>
      <c r="H24" s="44"/>
      <c r="I24" s="52"/>
      <c r="J24" s="52"/>
      <c r="K24" s="52"/>
      <c r="L24" s="52">
        <f>TRUNC(L23*L20,2)</f>
        <v>558.82000000000005</v>
      </c>
      <c r="M24" s="52"/>
      <c r="N24" s="52"/>
      <c r="O24" s="47">
        <f>TRUNC(SUM(I24:N24),2)</f>
        <v>558.82000000000005</v>
      </c>
      <c r="P24" s="25"/>
      <c r="Q24" s="25"/>
    </row>
    <row r="25" spans="1:29" ht="15" customHeight="1" x14ac:dyDescent="0.2">
      <c r="A25" s="53" t="s">
        <v>24</v>
      </c>
      <c r="B25" s="54"/>
      <c r="C25" s="54"/>
      <c r="D25" s="54"/>
      <c r="E25" s="54"/>
      <c r="F25" s="54"/>
      <c r="G25" s="54"/>
      <c r="H25" s="54"/>
      <c r="I25" s="55"/>
      <c r="J25" s="55"/>
      <c r="K25" s="55"/>
      <c r="L25" s="55"/>
      <c r="M25" s="55"/>
      <c r="N25" s="55"/>
      <c r="O25" s="56"/>
      <c r="P25" s="25"/>
      <c r="Q25" s="25"/>
    </row>
    <row r="26" spans="1:29" ht="13.5" customHeight="1" x14ac:dyDescent="0.2"/>
    <row r="27" spans="1:29" ht="15" customHeight="1" x14ac:dyDescent="0.2">
      <c r="A27" s="15" t="s">
        <v>25</v>
      </c>
      <c r="B27" s="26" t="str">
        <f>VLOOKUP(A27,'[4]Orçamento-Oner'!A:H,3,FALSE)</f>
        <v>SERVIÇOS EM TERRA</v>
      </c>
      <c r="C27" s="26"/>
      <c r="D27" s="26"/>
      <c r="E27" s="26"/>
      <c r="F27" s="26"/>
      <c r="G27" s="26"/>
      <c r="H27" s="26"/>
      <c r="I27" s="27" t="str">
        <f>'[4]Orçamento-Oner'!A22</f>
        <v>2.1.1</v>
      </c>
      <c r="J27" s="70">
        <f>VLOOKUP(I27,'[4]Orçamento-Oner'!A:H,2,FALSE)</f>
        <v>96522</v>
      </c>
      <c r="K27" s="71"/>
      <c r="L27" s="72" t="str">
        <f>VLOOKUP(I27,'[4]Orçamento-Oner'!A:H,3,FALSE)</f>
        <v>ESCAVAÇÃO MANUAL PARA BLOCO DE COROAMENTO OU SAPATA (SEM ESCAVAÇÃO PARA COLOCAÇÃO DE FÔRMAS). AF_06/2017</v>
      </c>
      <c r="M27" s="73"/>
      <c r="N27" s="73"/>
      <c r="O27" s="28"/>
      <c r="P27" s="25"/>
      <c r="Q27" s="25"/>
    </row>
    <row r="28" spans="1:29" ht="12.75" customHeight="1" x14ac:dyDescent="0.2">
      <c r="A28" s="29"/>
      <c r="B28" s="77" t="s">
        <v>26</v>
      </c>
      <c r="C28" s="78"/>
      <c r="D28" s="74"/>
      <c r="E28" s="79"/>
      <c r="F28" s="74"/>
      <c r="G28" s="79"/>
      <c r="H28" s="33"/>
      <c r="I28" s="57"/>
      <c r="J28" s="70"/>
      <c r="K28" s="71"/>
      <c r="L28" s="72"/>
      <c r="M28" s="73"/>
      <c r="N28" s="73"/>
      <c r="O28" s="32"/>
      <c r="P28" s="25"/>
      <c r="Q28" s="25"/>
    </row>
    <row r="29" spans="1:29" ht="15" customHeight="1" x14ac:dyDescent="0.2">
      <c r="A29" s="35" t="s">
        <v>18</v>
      </c>
      <c r="B29" s="65"/>
      <c r="C29" s="65"/>
      <c r="D29" s="65"/>
      <c r="E29" s="65"/>
      <c r="F29" s="65"/>
      <c r="G29" s="65"/>
      <c r="H29" s="36"/>
      <c r="I29" s="29"/>
      <c r="J29" s="38"/>
      <c r="K29" s="38"/>
      <c r="L29" s="38">
        <v>8</v>
      </c>
      <c r="M29" s="38"/>
      <c r="N29" s="38"/>
      <c r="O29" s="38">
        <f t="shared" ref="O29" si="1">SUM(I29:N29)</f>
        <v>8</v>
      </c>
      <c r="P29" s="25"/>
      <c r="Q29" s="39"/>
      <c r="R29" s="40"/>
      <c r="T29" s="40"/>
      <c r="U29" s="19"/>
      <c r="V29" s="19"/>
      <c r="AB29" s="40"/>
      <c r="AC29" s="41"/>
    </row>
    <row r="30" spans="1:29" ht="15" customHeight="1" x14ac:dyDescent="0.2">
      <c r="A30" s="58" t="s">
        <v>27</v>
      </c>
      <c r="B30" s="43"/>
      <c r="C30" s="43"/>
      <c r="D30" s="43"/>
      <c r="E30" s="43"/>
      <c r="F30" s="43"/>
      <c r="G30" s="43"/>
      <c r="H30" s="44"/>
      <c r="I30" s="45">
        <f t="shared" ref="I30:N30" si="2">SUM(I29:I29)</f>
        <v>0</v>
      </c>
      <c r="J30" s="45">
        <f t="shared" si="2"/>
        <v>0</v>
      </c>
      <c r="K30" s="45">
        <f t="shared" si="2"/>
        <v>0</v>
      </c>
      <c r="L30" s="45">
        <f>0.8*0.8*3.1415/4</f>
        <v>0.50264000000000009</v>
      </c>
      <c r="M30" s="45">
        <f t="shared" si="2"/>
        <v>0</v>
      </c>
      <c r="N30" s="45">
        <f t="shared" si="2"/>
        <v>0</v>
      </c>
      <c r="O30" s="47">
        <f>TRUNC(SUM(I30:N30),2)</f>
        <v>0.5</v>
      </c>
      <c r="P30" s="25"/>
      <c r="Q30" s="25"/>
    </row>
    <row r="31" spans="1:29" ht="15" customHeight="1" x14ac:dyDescent="0.2">
      <c r="A31" s="42" t="s">
        <v>28</v>
      </c>
      <c r="B31" s="43"/>
      <c r="C31" s="43"/>
      <c r="D31" s="43"/>
      <c r="E31" s="43"/>
      <c r="F31" s="43"/>
      <c r="G31" s="43"/>
      <c r="H31" s="44"/>
      <c r="I31" s="45"/>
      <c r="J31" s="45"/>
      <c r="K31" s="45"/>
      <c r="L31" s="45">
        <v>2</v>
      </c>
      <c r="M31" s="45"/>
      <c r="N31" s="45"/>
      <c r="O31" s="46">
        <v>2</v>
      </c>
      <c r="P31" s="25"/>
      <c r="Q31" s="25"/>
    </row>
    <row r="32" spans="1:29" ht="15" customHeight="1" x14ac:dyDescent="0.2">
      <c r="A32" s="58" t="s">
        <v>29</v>
      </c>
      <c r="B32" s="43"/>
      <c r="C32" s="43"/>
      <c r="D32" s="43"/>
      <c r="E32" s="43"/>
      <c r="F32" s="43"/>
      <c r="G32" s="43"/>
      <c r="H32" s="44"/>
      <c r="I32" s="45">
        <f>I30*I31</f>
        <v>0</v>
      </c>
      <c r="J32" s="45">
        <f t="shared" ref="J32:N32" si="3">J30*J31</f>
        <v>0</v>
      </c>
      <c r="K32" s="45">
        <f t="shared" si="3"/>
        <v>0</v>
      </c>
      <c r="L32" s="45">
        <f>L30*L31*L29</f>
        <v>8.0422400000000014</v>
      </c>
      <c r="M32" s="45">
        <f t="shared" si="3"/>
        <v>0</v>
      </c>
      <c r="N32" s="45">
        <f t="shared" si="3"/>
        <v>0</v>
      </c>
      <c r="O32" s="47">
        <f>TRUNC(SUM(I32:N32),2)</f>
        <v>8.0399999999999991</v>
      </c>
      <c r="P32" s="25"/>
      <c r="Q32" s="25"/>
    </row>
    <row r="33" spans="1:29" ht="13.5" customHeight="1" x14ac:dyDescent="0.2"/>
    <row r="34" spans="1:29" ht="14.25" customHeight="1" x14ac:dyDescent="0.2">
      <c r="A34" s="15" t="s">
        <v>25</v>
      </c>
      <c r="B34" s="26" t="str">
        <f>VLOOKUP(A34,'[4]Orçamento-Oner'!A:H,3,FALSE)</f>
        <v>SERVIÇOS EM TERRA</v>
      </c>
      <c r="C34" s="26"/>
      <c r="D34" s="26"/>
      <c r="E34" s="26"/>
      <c r="F34" s="26"/>
      <c r="G34" s="26"/>
      <c r="H34" s="26"/>
      <c r="I34" s="27" t="s">
        <v>30</v>
      </c>
      <c r="J34" s="70">
        <f>VLOOKUP(I34,'[4]Orçamento-Oner'!A:H,2,FALSE)</f>
        <v>96995</v>
      </c>
      <c r="K34" s="71"/>
      <c r="L34" s="72" t="str">
        <f>VLOOKUP(I34,'[4]Orçamento-Oner'!A:H,3,FALSE)</f>
        <v>REATERRO MANUAL APILOADO COM SOQUETE. AF_10/2017</v>
      </c>
      <c r="M34" s="73"/>
      <c r="N34" s="73"/>
      <c r="O34" s="28"/>
      <c r="P34" s="25"/>
      <c r="Q34" s="25"/>
    </row>
    <row r="35" spans="1:29" ht="12.75" customHeight="1" x14ac:dyDescent="0.2">
      <c r="A35" s="29"/>
      <c r="B35" s="74"/>
      <c r="C35" s="75"/>
      <c r="D35" s="75"/>
      <c r="E35" s="75"/>
      <c r="F35" s="76"/>
      <c r="G35" s="76"/>
      <c r="H35" s="28"/>
      <c r="I35" s="27" t="s">
        <v>31</v>
      </c>
      <c r="J35" s="70">
        <f>VLOOKUP(I35,'[4]Orçamento-Oner'!A:H,2,FALSE)</f>
        <v>93358</v>
      </c>
      <c r="K35" s="71"/>
      <c r="L35" s="72" t="str">
        <f>VLOOKUP(I35,'[4]Orçamento-Oner'!A:H,3,FALSE)</f>
        <v>ESCAVAÇÃO MANUAL DE VALA COM PROFUNDIDADE MENOR OU IGUAL A 1,30 M. AF_02/2021</v>
      </c>
      <c r="M35" s="73"/>
      <c r="N35" s="73"/>
      <c r="O35" s="32"/>
      <c r="P35" s="25"/>
      <c r="Q35" s="25"/>
    </row>
    <row r="36" spans="1:29" ht="15" x14ac:dyDescent="0.2">
      <c r="A36" s="29"/>
      <c r="B36" s="59"/>
      <c r="C36" s="59"/>
      <c r="D36" s="66"/>
      <c r="E36" s="67"/>
      <c r="F36" s="68"/>
      <c r="G36" s="69"/>
      <c r="H36" s="33" t="s">
        <v>32</v>
      </c>
      <c r="I36" s="27"/>
      <c r="J36" s="70"/>
      <c r="K36" s="71"/>
      <c r="L36" s="72"/>
      <c r="M36" s="73"/>
      <c r="N36" s="73"/>
      <c r="O36" s="32"/>
      <c r="P36" s="25"/>
      <c r="Q36" s="25"/>
    </row>
    <row r="37" spans="1:29" ht="15.75" x14ac:dyDescent="0.25">
      <c r="A37" s="60" t="s">
        <v>33</v>
      </c>
      <c r="B37" s="61"/>
      <c r="C37" s="61"/>
      <c r="D37" s="63"/>
      <c r="E37" s="64"/>
      <c r="F37" s="65"/>
      <c r="G37" s="65"/>
      <c r="H37" s="36">
        <f>'[4]Orçamento-Oner'!E37</f>
        <v>380</v>
      </c>
      <c r="I37" s="29"/>
      <c r="J37" s="38"/>
      <c r="K37" s="38"/>
      <c r="L37" s="62">
        <f>H37</f>
        <v>380</v>
      </c>
      <c r="M37" s="38"/>
      <c r="N37" s="38"/>
      <c r="O37" s="38">
        <f t="shared" ref="O37:O39" si="4">SUM(J37:N37)</f>
        <v>380</v>
      </c>
      <c r="P37" s="25"/>
      <c r="Q37" s="39"/>
      <c r="R37" s="40"/>
      <c r="T37" s="40"/>
      <c r="U37" s="19"/>
      <c r="V37" s="19"/>
      <c r="AB37" s="40"/>
      <c r="AC37" s="41"/>
    </row>
    <row r="38" spans="1:29" ht="15.75" x14ac:dyDescent="0.25">
      <c r="A38" s="60" t="s">
        <v>34</v>
      </c>
      <c r="B38" s="61"/>
      <c r="C38" s="61"/>
      <c r="D38" s="63"/>
      <c r="E38" s="64"/>
      <c r="F38" s="65"/>
      <c r="G38" s="65"/>
      <c r="H38" s="36">
        <f>'[4]Orçamento-Oner'!E38</f>
        <v>220</v>
      </c>
      <c r="I38" s="29"/>
      <c r="J38" s="38"/>
      <c r="K38" s="38"/>
      <c r="L38" s="62">
        <f>H38</f>
        <v>220</v>
      </c>
      <c r="M38" s="38"/>
      <c r="N38" s="38"/>
      <c r="O38" s="38">
        <f t="shared" si="4"/>
        <v>220</v>
      </c>
      <c r="P38" s="25"/>
      <c r="Q38" s="39"/>
      <c r="R38" s="40"/>
      <c r="T38" s="40"/>
      <c r="U38" s="19"/>
      <c r="V38" s="19"/>
      <c r="AB38" s="40"/>
      <c r="AC38" s="41"/>
    </row>
    <row r="39" spans="1:29" ht="15.75" x14ac:dyDescent="0.25">
      <c r="A39" s="60" t="s">
        <v>35</v>
      </c>
      <c r="B39" s="61"/>
      <c r="C39" s="61"/>
      <c r="D39" s="63"/>
      <c r="E39" s="64"/>
      <c r="F39" s="65"/>
      <c r="G39" s="65"/>
      <c r="H39" s="36"/>
      <c r="I39" s="29"/>
      <c r="J39" s="38"/>
      <c r="K39" s="38"/>
      <c r="L39" s="62">
        <f>SUM(L37:L38)</f>
        <v>600</v>
      </c>
      <c r="M39" s="38"/>
      <c r="N39" s="38"/>
      <c r="O39" s="38">
        <f t="shared" si="4"/>
        <v>600</v>
      </c>
      <c r="P39" s="25"/>
      <c r="Q39" s="39"/>
      <c r="R39" s="40"/>
      <c r="T39" s="40"/>
      <c r="U39" s="19"/>
      <c r="V39" s="19"/>
      <c r="AB39" s="40"/>
      <c r="AC39" s="41"/>
    </row>
    <row r="40" spans="1:29" ht="15" x14ac:dyDescent="0.2">
      <c r="A40" s="58" t="s">
        <v>36</v>
      </c>
      <c r="B40" s="43"/>
      <c r="C40" s="43"/>
      <c r="D40" s="43"/>
      <c r="E40" s="43"/>
      <c r="F40" s="43"/>
      <c r="G40" s="43"/>
      <c r="H40" s="44"/>
      <c r="I40" s="45"/>
      <c r="J40" s="45"/>
      <c r="K40" s="45"/>
      <c r="L40" s="45">
        <v>0.25</v>
      </c>
      <c r="M40" s="45"/>
      <c r="N40" s="45"/>
      <c r="O40" s="47">
        <f>TRUNC(SUM(I40:N40),2)</f>
        <v>0.25</v>
      </c>
      <c r="P40" s="25"/>
      <c r="Q40" s="25"/>
    </row>
    <row r="41" spans="1:29" ht="15" x14ac:dyDescent="0.2">
      <c r="A41" s="58" t="s">
        <v>37</v>
      </c>
      <c r="B41" s="43"/>
      <c r="C41" s="43"/>
      <c r="D41" s="43"/>
      <c r="E41" s="43"/>
      <c r="F41" s="43"/>
      <c r="G41" s="43"/>
      <c r="H41" s="44"/>
      <c r="I41" s="45"/>
      <c r="J41" s="45"/>
      <c r="K41" s="45"/>
      <c r="L41" s="45">
        <v>0.5</v>
      </c>
      <c r="M41" s="45"/>
      <c r="N41" s="45"/>
      <c r="O41" s="47">
        <f>TRUNC(SUM(I41:N41),2)</f>
        <v>0.5</v>
      </c>
      <c r="P41" s="25"/>
      <c r="Q41" s="25"/>
    </row>
    <row r="42" spans="1:29" ht="15" x14ac:dyDescent="0.2">
      <c r="A42" s="58" t="s">
        <v>38</v>
      </c>
      <c r="B42" s="43"/>
      <c r="C42" s="43"/>
      <c r="D42" s="43"/>
      <c r="E42" s="43"/>
      <c r="F42" s="43"/>
      <c r="G42" s="43"/>
      <c r="H42" s="44"/>
      <c r="I42" s="45"/>
      <c r="J42" s="45"/>
      <c r="K42" s="45"/>
      <c r="L42" s="45">
        <f>L41*L40*L39</f>
        <v>75</v>
      </c>
      <c r="M42" s="45"/>
      <c r="N42" s="45"/>
      <c r="O42" s="47">
        <f>TRUNC(SUM(I42:N42),2)</f>
        <v>75</v>
      </c>
      <c r="P42" s="25"/>
      <c r="Q42" s="25"/>
    </row>
  </sheetData>
  <autoFilter ref="A1:T26"/>
  <mergeCells count="51">
    <mergeCell ref="B17:E17"/>
    <mergeCell ref="F17:G17"/>
    <mergeCell ref="J17:K17"/>
    <mergeCell ref="J7:K7"/>
    <mergeCell ref="J8:K8"/>
    <mergeCell ref="J9:K9"/>
    <mergeCell ref="J10:K10"/>
    <mergeCell ref="A11:O11"/>
    <mergeCell ref="A12:H15"/>
    <mergeCell ref="I12:I15"/>
    <mergeCell ref="J12:J15"/>
    <mergeCell ref="K12:K15"/>
    <mergeCell ref="L12:L15"/>
    <mergeCell ref="M12:M15"/>
    <mergeCell ref="N12:N15"/>
    <mergeCell ref="O12:O15"/>
    <mergeCell ref="J16:K16"/>
    <mergeCell ref="L16:N16"/>
    <mergeCell ref="B18:C18"/>
    <mergeCell ref="D18:E18"/>
    <mergeCell ref="F18:G18"/>
    <mergeCell ref="J18:K18"/>
    <mergeCell ref="B19:C19"/>
    <mergeCell ref="D19:E19"/>
    <mergeCell ref="F19:G19"/>
    <mergeCell ref="J27:K27"/>
    <mergeCell ref="L27:N27"/>
    <mergeCell ref="B28:C28"/>
    <mergeCell ref="D28:E28"/>
    <mergeCell ref="F28:G28"/>
    <mergeCell ref="J28:K28"/>
    <mergeCell ref="L28:N28"/>
    <mergeCell ref="J36:K36"/>
    <mergeCell ref="L36:N36"/>
    <mergeCell ref="D37:E37"/>
    <mergeCell ref="F37:G37"/>
    <mergeCell ref="B29:C29"/>
    <mergeCell ref="D29:E29"/>
    <mergeCell ref="F29:G29"/>
    <mergeCell ref="J34:K34"/>
    <mergeCell ref="L34:N34"/>
    <mergeCell ref="B35:E35"/>
    <mergeCell ref="F35:G35"/>
    <mergeCell ref="J35:K35"/>
    <mergeCell ref="L35:N35"/>
    <mergeCell ref="D38:E38"/>
    <mergeCell ref="F38:G38"/>
    <mergeCell ref="D39:E39"/>
    <mergeCell ref="F39:G39"/>
    <mergeCell ref="D36:E36"/>
    <mergeCell ref="F36:G36"/>
  </mergeCells>
  <pageMargins left="0.19685039370078741" right="0.19685039370078741" top="0.59055118110236227" bottom="0.59055118110236227" header="0.31496062992125984" footer="0.31496062992125984"/>
  <pageSetup paperSize="9" scale="61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M.CÁLCULO</vt:lpstr>
      <vt:lpstr>M.CÁLCULO!Area_de_impressao</vt:lpstr>
      <vt:lpstr>M.CÁLCULO!Titulos_de_impressao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Kriger</dc:creator>
  <cp:lastModifiedBy>Heloisa-Planejamento</cp:lastModifiedBy>
  <cp:lastPrinted>2023-05-05T16:55:32Z</cp:lastPrinted>
  <dcterms:created xsi:type="dcterms:W3CDTF">2022-06-30T12:57:28Z</dcterms:created>
  <dcterms:modified xsi:type="dcterms:W3CDTF">2023-05-05T16:55:45Z</dcterms:modified>
</cp:coreProperties>
</file>